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Charles\Downloads\"/>
    </mc:Choice>
  </mc:AlternateContent>
  <xr:revisionPtr revIDLastSave="0" documentId="13_ncr:1_{0CA34B2C-D5AF-40C6-92C7-38353CB27950}" xr6:coauthVersionLast="47" xr6:coauthVersionMax="47" xr10:uidLastSave="{00000000-0000-0000-0000-000000000000}"/>
  <bookViews>
    <workbookView xWindow="-120" yWindow="-120" windowWidth="20730" windowHeight="11040" firstSheet="3" activeTab="6" xr2:uid="{D643EB9C-3B98-4FE4-BCDC-1887CDAE40A4}"/>
  </bookViews>
  <sheets>
    <sheet name="OVERALL ANALYSIS" sheetId="12" r:id="rId1"/>
    <sheet name="PERFORMANCE_INDICATORS" sheetId="17" r:id="rId2"/>
    <sheet name="SOCIAL INDICATORS_RATIONALE" sheetId="18" r:id="rId3"/>
    <sheet name="FARMER GROUP" sheetId="14" r:id="rId4"/>
    <sheet name="COMMUNITY PROJECTS" sheetId="13" r:id="rId5"/>
    <sheet name="TRADITIONAL AUTHORITIES" sheetId="15" r:id="rId6"/>
    <sheet name="SUMMARY" sheetId="1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2" i="16" l="1"/>
  <c r="K10" i="13"/>
  <c r="K5" i="13"/>
  <c r="K6" i="13"/>
  <c r="K7" i="13"/>
  <c r="K8" i="13"/>
  <c r="K4" i="13"/>
  <c r="K9" i="13"/>
  <c r="B4" i="13"/>
  <c r="E14" i="16"/>
  <c r="C4" i="14"/>
  <c r="E4" i="14"/>
  <c r="F24" i="12"/>
  <c r="E24" i="12"/>
  <c r="J7" i="17"/>
  <c r="J9" i="17"/>
  <c r="J6" i="17"/>
  <c r="J11" i="17"/>
  <c r="J10" i="17"/>
  <c r="J8" i="17"/>
  <c r="D23" i="17" l="1"/>
  <c r="D22" i="17"/>
  <c r="D21" i="17"/>
  <c r="D20" i="17"/>
  <c r="D19" i="17"/>
  <c r="D18" i="17"/>
  <c r="J3" i="17"/>
  <c r="F9" i="15" l="1"/>
  <c r="E9" i="15" s="1"/>
  <c r="E9" i="13"/>
  <c r="D9" i="13" s="1"/>
  <c r="F9" i="14"/>
  <c r="E9" i="14" s="1"/>
  <c r="F5" i="15"/>
  <c r="E5" i="15" s="1"/>
  <c r="E5" i="13"/>
  <c r="D5" i="13" s="1"/>
  <c r="F5" i="14"/>
  <c r="E5" i="14" s="1"/>
  <c r="F6" i="15"/>
  <c r="E6" i="15" s="1"/>
  <c r="E6" i="13"/>
  <c r="D6" i="13" s="1"/>
  <c r="F6" i="14"/>
  <c r="E6" i="14" s="1"/>
  <c r="F7" i="15"/>
  <c r="E7" i="15" s="1"/>
  <c r="E7" i="13"/>
  <c r="D7" i="13" s="1"/>
  <c r="F7" i="14"/>
  <c r="E7" i="14" s="1"/>
  <c r="F8" i="15"/>
  <c r="E8" i="15" s="1"/>
  <c r="E8" i="13"/>
  <c r="D8" i="13" s="1"/>
  <c r="F8" i="14"/>
  <c r="E8" i="14" s="1"/>
  <c r="F4" i="15"/>
  <c r="E4" i="15" s="1"/>
  <c r="E4" i="13"/>
  <c r="D4" i="13" s="1"/>
  <c r="F4" i="14"/>
  <c r="E26" i="14" l="1"/>
  <c r="D26" i="13"/>
  <c r="E26" i="15"/>
  <c r="I13" i="12"/>
  <c r="I12" i="12"/>
  <c r="J13" i="12" s="1"/>
  <c r="B6" i="12"/>
  <c r="D5" i="12"/>
  <c r="G5" i="12" l="1"/>
  <c r="I5" i="12" s="1"/>
  <c r="E5" i="12"/>
  <c r="F5" i="12"/>
  <c r="H5" i="12" l="1"/>
  <c r="J15" i="12"/>
  <c r="J5" i="12" l="1"/>
  <c r="D12" i="12" s="1"/>
  <c r="C12" i="12"/>
  <c r="I6" i="12"/>
  <c r="G6" i="12"/>
  <c r="H6" i="12"/>
  <c r="F6" i="12"/>
  <c r="C14" i="12" l="1"/>
  <c r="K5" i="12"/>
  <c r="E12" i="12" s="1"/>
  <c r="G12" i="12" l="1"/>
  <c r="F12" i="12"/>
  <c r="K6" i="12"/>
  <c r="F14" i="12"/>
  <c r="C4" i="13" s="1"/>
  <c r="D6" i="16" s="1"/>
  <c r="B12" i="12"/>
  <c r="J6" i="12"/>
  <c r="G14" i="12" l="1"/>
  <c r="D4" i="15" s="1"/>
  <c r="C4" i="15" s="1"/>
  <c r="G6" i="16" s="1"/>
  <c r="B14" i="12"/>
  <c r="E14" i="12"/>
  <c r="D4" i="14" s="1"/>
  <c r="C6" i="16" s="1"/>
  <c r="D14" i="12"/>
  <c r="E6" i="16" l="1"/>
  <c r="D5" i="15"/>
  <c r="C5" i="15" s="1"/>
  <c r="G7" i="16" s="1"/>
  <c r="C5" i="13"/>
  <c r="B5" i="13" s="1"/>
  <c r="D7" i="16" s="1"/>
  <c r="D5" i="14" l="1"/>
  <c r="C5" i="14" s="1"/>
  <c r="C7" i="16" s="1"/>
  <c r="C6" i="13"/>
  <c r="B6" i="13" s="1"/>
  <c r="D8" i="16" s="1"/>
  <c r="D6" i="15"/>
  <c r="C6" i="15" s="1"/>
  <c r="G8" i="16" s="1"/>
  <c r="E7" i="16" l="1"/>
  <c r="D7" i="15"/>
  <c r="C7" i="15" s="1"/>
  <c r="G9" i="16" s="1"/>
  <c r="C7" i="13"/>
  <c r="B7" i="13" s="1"/>
  <c r="D9" i="16" s="1"/>
  <c r="D6" i="14"/>
  <c r="C6" i="14" s="1"/>
  <c r="C8" i="16" s="1"/>
  <c r="E8" i="16" l="1"/>
  <c r="D7" i="14"/>
  <c r="C7" i="14" s="1"/>
  <c r="C9" i="16" s="1"/>
  <c r="E9" i="16" s="1"/>
  <c r="C8" i="13"/>
  <c r="B8" i="13" s="1"/>
  <c r="D10" i="16" s="1"/>
  <c r="D8" i="15"/>
  <c r="C8" i="15" s="1"/>
  <c r="G10" i="16" s="1"/>
  <c r="D9" i="15" l="1"/>
  <c r="C9" i="15" s="1"/>
  <c r="G11" i="16" s="1"/>
  <c r="G12" i="16" s="1"/>
  <c r="C9" i="13"/>
  <c r="B9" i="13" s="1"/>
  <c r="D11" i="16" s="1"/>
  <c r="D8" i="14"/>
  <c r="C8" i="14" s="1"/>
  <c r="C10" i="16" s="1"/>
  <c r="E10" i="16" s="1"/>
  <c r="C26" i="15" l="1"/>
  <c r="D12" i="16"/>
  <c r="D9" i="14"/>
  <c r="C9" i="14" s="1"/>
  <c r="C11" i="16" s="1"/>
  <c r="C12" i="16" s="1"/>
  <c r="B26" i="13"/>
  <c r="E12" i="16" l="1"/>
  <c r="E11" i="16"/>
  <c r="C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 authorId="0" shapeId="0" xr:uid="{4F9F5278-3AA9-4E19-99CE-64AD1666BADD}">
      <text>
        <r>
          <rPr>
            <b/>
            <sz val="9"/>
            <color indexed="81"/>
            <rFont val="Tahoma"/>
            <family val="2"/>
          </rPr>
          <t>user:</t>
        </r>
        <r>
          <rPr>
            <sz val="9"/>
            <color indexed="81"/>
            <rFont val="Tahoma"/>
            <family val="2"/>
          </rPr>
          <t xml:space="preserve">
None of the HIAs had undertaken farmer registration, hence the score being zero(0) for all.</t>
        </r>
      </text>
    </comment>
    <comment ref="C2" authorId="0" shapeId="0" xr:uid="{BB4C1924-FAFC-40F1-8A24-2CEC431F5BF6}">
      <text>
        <r>
          <rPr>
            <b/>
            <sz val="9"/>
            <color indexed="81"/>
            <rFont val="Tahoma"/>
            <family val="2"/>
          </rPr>
          <t>user:</t>
        </r>
        <r>
          <rPr>
            <sz val="9"/>
            <color indexed="81"/>
            <rFont val="Tahoma"/>
            <family val="2"/>
          </rPr>
          <t xml:space="preserve">
Only Juabeso Bia had launched the HIA consortium as at 2019. 
The Framework agreement was subsequently signed in 2019.
</t>
        </r>
      </text>
    </comment>
    <comment ref="D2" authorId="0" shapeId="0" xr:uid="{DC2E86FD-54C6-49F7-8417-526389C40287}">
      <text>
        <r>
          <rPr>
            <b/>
            <sz val="9"/>
            <color indexed="81"/>
            <rFont val="Tahoma"/>
            <family val="2"/>
          </rPr>
          <t>user:</t>
        </r>
        <r>
          <rPr>
            <sz val="9"/>
            <color indexed="81"/>
            <rFont val="Tahoma"/>
            <family val="2"/>
          </rPr>
          <t xml:space="preserve">
The Forestry Commission had received various correspondences to setup governance structures in the Asunafo Asutifi HIA, Kakum HIA, Juabeso and Sefwi Wiawso HIAs.</t>
        </r>
      </text>
    </comment>
    <comment ref="E2" authorId="0" shapeId="0" xr:uid="{8CBF32B4-7640-41F8-B457-1FCEF6B1EDF4}">
      <text>
        <r>
          <rPr>
            <b/>
            <sz val="9"/>
            <color indexed="81"/>
            <rFont val="Tahoma"/>
            <family val="2"/>
          </rPr>
          <t>user:</t>
        </r>
        <r>
          <rPr>
            <sz val="9"/>
            <color indexed="81"/>
            <rFont val="Tahoma"/>
            <family val="2"/>
          </rPr>
          <t xml:space="preserve">
Juabeso developed a management plan in 2019. Kakum had initiated processes with baseline information gathering 
</t>
        </r>
      </text>
    </comment>
    <comment ref="F2" authorId="0" shapeId="0" xr:uid="{83B77E88-E70F-45E6-B9DC-0F1AA0B8A78B}">
      <text>
        <r>
          <rPr>
            <b/>
            <sz val="9"/>
            <color rgb="FF000000"/>
            <rFont val="Tahoma"/>
            <family val="2"/>
          </rPr>
          <t>user:</t>
        </r>
        <r>
          <rPr>
            <sz val="9"/>
            <color rgb="FF000000"/>
            <rFont val="Tahoma"/>
            <family val="2"/>
          </rPr>
          <t xml:space="preserve">
</t>
        </r>
        <r>
          <rPr>
            <sz val="9"/>
            <color rgb="FF000000"/>
            <rFont val="Tahoma"/>
            <family val="2"/>
          </rPr>
          <t xml:space="preserve">These refer to the participation of the National House of Chiefs at the REDD+ Working Group level and during the Governance Structure arrangements.
</t>
        </r>
        <r>
          <rPr>
            <sz val="9"/>
            <color rgb="FF000000"/>
            <rFont val="Tahoma"/>
            <family val="2"/>
          </rPr>
          <t xml:space="preserve">The governance structure arrangements are developed in the Asunafo Asutifi, Juabeso, Kakum, Sefwi Wiawso and Ahafo Ano HIAs.
</t>
        </r>
      </text>
    </comment>
    <comment ref="G2" authorId="0" shapeId="0" xr:uid="{7231E28F-7302-46C3-808E-10843E87E03E}">
      <text>
        <r>
          <rPr>
            <b/>
            <sz val="9"/>
            <color rgb="FF000000"/>
            <rFont val="Tahoma"/>
            <family val="2"/>
          </rPr>
          <t>user:</t>
        </r>
        <r>
          <rPr>
            <sz val="9"/>
            <color rgb="FF000000"/>
            <rFont val="Tahoma"/>
            <family val="2"/>
          </rPr>
          <t xml:space="preserve">
</t>
        </r>
        <r>
          <rPr>
            <sz val="9"/>
            <color rgb="FF000000"/>
            <rFont val="Tahoma"/>
            <family val="2"/>
          </rPr>
          <t>Only Juabeso had the Governance Structure established in 2019 (Framework Agreement signed with HMB in 2019).</t>
        </r>
      </text>
    </comment>
    <comment ref="H2" authorId="0" shapeId="0" xr:uid="{D54920BF-2ABE-4AFC-AC5E-0E21EB23EEBB}">
      <text>
        <r>
          <rPr>
            <b/>
            <sz val="9"/>
            <color indexed="81"/>
            <rFont val="Tahoma"/>
            <family val="2"/>
          </rPr>
          <t>user:</t>
        </r>
        <r>
          <rPr>
            <sz val="9"/>
            <color indexed="81"/>
            <rFont val="Tahoma"/>
            <family val="2"/>
          </rPr>
          <t xml:space="preserve">
Through the Forest Investment Programme (FIP), Youth in Afforestation Programme and other initiatives by COCOBOD and the Private sector, tree seedlings were supplied to farmers mainly in the Asunafo Asutifi, Juabeso, Ahafo Ano, Kakum and Atewa HIAs.</t>
        </r>
      </text>
    </comment>
    <comment ref="I2" authorId="0" shapeId="0" xr:uid="{07702B17-434F-4830-9E51-B98CF9DF314D}">
      <text>
        <r>
          <rPr>
            <b/>
            <sz val="9"/>
            <color indexed="81"/>
            <rFont val="Tahoma"/>
            <family val="2"/>
          </rPr>
          <t>user:</t>
        </r>
        <r>
          <rPr>
            <sz val="9"/>
            <color indexed="81"/>
            <rFont val="Tahoma"/>
            <family val="2"/>
          </rPr>
          <t xml:space="preserve">
Juabeso had begun implementing activities in the management plan.</t>
        </r>
      </text>
    </comment>
  </commentList>
</comments>
</file>

<file path=xl/sharedStrings.xml><?xml version="1.0" encoding="utf-8"?>
<sst xmlns="http://schemas.openxmlformats.org/spreadsheetml/2006/main" count="157" uniqueCount="102">
  <si>
    <t>HIA</t>
  </si>
  <si>
    <t>TA (3%)</t>
  </si>
  <si>
    <t>Total</t>
  </si>
  <si>
    <t>Farmer Groups</t>
  </si>
  <si>
    <t>Kakum</t>
  </si>
  <si>
    <t>Atewa</t>
  </si>
  <si>
    <t>Traditional Authorities</t>
  </si>
  <si>
    <t>Ers</t>
  </si>
  <si>
    <t>Gross ER Pymt</t>
  </si>
  <si>
    <t>Fixed cost (4%)</t>
  </si>
  <si>
    <t>govt (27%)</t>
  </si>
  <si>
    <t>hia (69%)</t>
  </si>
  <si>
    <t>govt (-3%)</t>
  </si>
  <si>
    <t>hia (-3%)</t>
  </si>
  <si>
    <t>govt net</t>
  </si>
  <si>
    <t>hia net</t>
  </si>
  <si>
    <t>Payment Year</t>
  </si>
  <si>
    <t>FC (85%)</t>
  </si>
  <si>
    <t>Cocobod (7.5%)</t>
  </si>
  <si>
    <t>Farmer group (58%)</t>
  </si>
  <si>
    <t>Community (39%)</t>
  </si>
  <si>
    <t>TOTAL</t>
  </si>
  <si>
    <t xml:space="preserve">STEP 1 </t>
  </si>
  <si>
    <t xml:space="preserve">Price per ton </t>
  </si>
  <si>
    <t>STEP 2</t>
  </si>
  <si>
    <t>INITIAL DISTRIBUTION AND BUFFER DEDUCTION</t>
  </si>
  <si>
    <t>DISTRIBUTION PER EACH BENEFICIARY</t>
  </si>
  <si>
    <t>MMDAs</t>
  </si>
  <si>
    <t>SUMMARY OF  PERFORMANCE INDICATORS</t>
  </si>
  <si>
    <t>HIAs</t>
  </si>
  <si>
    <t>SOCIAL</t>
  </si>
  <si>
    <t>ENVIRONMENT</t>
  </si>
  <si>
    <t>ASUNAFO ASUTIFI</t>
  </si>
  <si>
    <t>KAKUM</t>
  </si>
  <si>
    <t>JUABOSO</t>
  </si>
  <si>
    <t>ATEWA</t>
  </si>
  <si>
    <t>SEFWI WIAWSO</t>
  </si>
  <si>
    <t>AHAFO ANO</t>
  </si>
  <si>
    <t>ER Payment for HIA</t>
  </si>
  <si>
    <t>ER Payments</t>
  </si>
  <si>
    <t>Relative Performance Weight (Pw)</t>
  </si>
  <si>
    <t>SPI</t>
  </si>
  <si>
    <t>ERI</t>
  </si>
  <si>
    <t>Maximum Social Performance Indicator</t>
  </si>
  <si>
    <t>Total Number Beneficiaries</t>
  </si>
  <si>
    <t>Maximum Environmental Indicator</t>
  </si>
  <si>
    <t>Total SPI</t>
  </si>
  <si>
    <t>Total ERI</t>
  </si>
  <si>
    <t>SUMMARY OF CARBON PAYMENTS TO BENEFICIARIES</t>
  </si>
  <si>
    <t>Carbon Paymnets</t>
  </si>
  <si>
    <t>Community Projects</t>
  </si>
  <si>
    <t>Total CP to HIAs</t>
  </si>
  <si>
    <t>Asunafo Asutifi</t>
  </si>
  <si>
    <t>Juaboso/Bia</t>
  </si>
  <si>
    <t>Sefwi Wiawso</t>
  </si>
  <si>
    <t>Ahafo Ano</t>
  </si>
  <si>
    <t>SOCIAL INDICATORS</t>
  </si>
  <si>
    <t>ENVIRONMENTAL INDICATORS</t>
  </si>
  <si>
    <t>REGISTRATION OF FARMERS/FARMER GROUPS</t>
  </si>
  <si>
    <t>LAUNCHING OF HIA CONSORTIUM</t>
  </si>
  <si>
    <t xml:space="preserve">LETTER OF AGREEMENT/MOU TO ESTABLISH HIA GOVERNANCE STRUCTURE  </t>
  </si>
  <si>
    <t>DEVELOPMENT OF MANAGEMENT PLAN</t>
  </si>
  <si>
    <t>VERIFIED PARTICIPATION OF TRADITIONAL AUTHORITIES IN DEVELOPMENT OF MANAGEMENT PLAN</t>
  </si>
  <si>
    <t>ESTABLISHMENT OF HIA GOVERNANCE STRUCTURE</t>
  </si>
  <si>
    <t>ADOPTION OF CSC PRACTICES BY FARMER GROUP</t>
  </si>
  <si>
    <t>IMPLEMENTATION OF MANAGEMENT PLAN</t>
  </si>
  <si>
    <t xml:space="preserve">INCREASED DEFORESTATION IN HIA </t>
  </si>
  <si>
    <t>NO NET CHANGE IN DEFORESTATION</t>
  </si>
  <si>
    <t>REDUCED DEFORESTATION</t>
  </si>
  <si>
    <t>MAXIMUM SCORE</t>
  </si>
  <si>
    <t xml:space="preserve">  </t>
  </si>
  <si>
    <t>The Social indicators with their relative weights are indicated below;</t>
  </si>
  <si>
    <t xml:space="preserve">Scoring of HIAs according to the Social Indicators </t>
  </si>
  <si>
    <t>1.   Registration of farmers</t>
  </si>
  <si>
    <t>2.   Launching of HIA Consortium</t>
  </si>
  <si>
    <t>3.   Letter of Agreement/MoU to establish governance structure</t>
  </si>
  <si>
    <t>4.   Development of Management Plan</t>
  </si>
  <si>
    <t>5.   Verified Participation of Traditional Authorities in Development of Management Plan.</t>
  </si>
  <si>
    <t>6.   Establishment of HIA Governance Structure</t>
  </si>
  <si>
    <t>7.   Adoption of CSC Practices by Farmer Groups</t>
  </si>
  <si>
    <t>8.   Implementation of Management Plan</t>
  </si>
  <si>
    <t>RECALL NET GOVT SHARE FROM STEP 1 ; 4,425,011</t>
  </si>
  <si>
    <t>RECALLING NET HIA SHARE FEOM STEP 1; 11,308,362</t>
  </si>
  <si>
    <t>I. Launched HIA Consortium</t>
  </si>
  <si>
    <t>II. Functional HIA Consortium and reports of meetings</t>
  </si>
  <si>
    <t xml:space="preserve"> I. A copy of the Management Plan</t>
  </si>
  <si>
    <t>I. Availability of the Framework agreement</t>
  </si>
  <si>
    <t>II. Availability of HIA Constitution</t>
  </si>
  <si>
    <t>I. Reports on CSC adoption practices</t>
  </si>
  <si>
    <t>II. Reports from Cocobod</t>
  </si>
  <si>
    <t>I. Report on management plan implementation</t>
  </si>
  <si>
    <t>III. Availability of Sub-HIA bye-laws</t>
  </si>
  <si>
    <t>II. Participation fo the National House of Chiefs on the REDD+ Dedicated Account Steering Committee</t>
  </si>
  <si>
    <t>I. Participation of patrons in the development of management plans</t>
  </si>
  <si>
    <t>I. Letter of agreement to prove establishment of governance structure</t>
  </si>
  <si>
    <t>I. Submission of not less than 85% actual farmer beneficiaries</t>
  </si>
  <si>
    <t>II. Number of farmers belonging to a cooperative</t>
  </si>
  <si>
    <t>2020/2021</t>
  </si>
  <si>
    <t>ER PAYMENTS FOR REPORTING YEAR 2020/2021</t>
  </si>
  <si>
    <t>2020/2021 Performance</t>
  </si>
  <si>
    <t>MMDA payments</t>
  </si>
  <si>
    <t>MMDAs payment for 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</si>
</sst>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_-;\-* #,##0.00_-;_-* &quot;-&quot;??_-;_-@_-"/>
    <numFmt numFmtId="165" formatCode="_-* #,##0_-;\-* #,##0_-;_-* &quot;-&quot;??_-;_-@_-"/>
    <numFmt numFmtId="166" formatCode="0.0000000000"/>
    <numFmt numFmtId="167" formatCode="&quot;$&quot;#,##0.00"/>
    <numFmt numFmtId="168"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theme="1"/>
      <name val="Tahoma"/>
      <family val="2"/>
    </font>
    <font>
      <b/>
      <sz val="12"/>
      <color theme="1"/>
      <name val="Tahoma"/>
      <family val="2"/>
    </font>
    <font>
      <b/>
      <sz val="11"/>
      <color theme="1"/>
      <name val="Tahoma"/>
      <family val="2"/>
    </font>
    <font>
      <sz val="9"/>
      <color indexed="81"/>
      <name val="Tahoma"/>
      <family val="2"/>
    </font>
    <font>
      <b/>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0"/>
        <bgColor indexed="64"/>
      </patternFill>
    </fill>
    <fill>
      <patternFill patternType="solid">
        <fgColor theme="9"/>
        <bgColor indexed="64"/>
      </patternFill>
    </fill>
  </fills>
  <borders count="15">
    <border>
      <left/>
      <right/>
      <top/>
      <bottom/>
      <diagonal/>
    </border>
    <border>
      <left style="thin">
        <color auto="1"/>
      </left>
      <right style="thin">
        <color auto="1"/>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165" fontId="0" fillId="0" borderId="0" xfId="1" applyNumberFormat="1" applyFont="1"/>
    <xf numFmtId="0" fontId="0" fillId="0" borderId="0" xfId="0" applyAlignment="1">
      <alignment wrapText="1"/>
    </xf>
    <xf numFmtId="165" fontId="0" fillId="0" borderId="0" xfId="0" applyNumberFormat="1"/>
    <xf numFmtId="9" fontId="0" fillId="0" borderId="0" xfId="2" applyFont="1"/>
    <xf numFmtId="0" fontId="0" fillId="0" borderId="2" xfId="0" applyBorder="1"/>
    <xf numFmtId="0" fontId="2" fillId="0" borderId="0" xfId="0" applyFont="1"/>
    <xf numFmtId="0" fontId="0" fillId="0" borderId="0" xfId="0" applyAlignment="1">
      <alignment horizontal="left" indent="1"/>
    </xf>
    <xf numFmtId="0" fontId="0" fillId="0" borderId="3" xfId="0" applyBorder="1"/>
    <xf numFmtId="165" fontId="0" fillId="0" borderId="3" xfId="1" applyNumberFormat="1" applyFont="1" applyFill="1" applyBorder="1"/>
    <xf numFmtId="165" fontId="0" fillId="0" borderId="3" xfId="0" applyNumberFormat="1" applyBorder="1"/>
    <xf numFmtId="165" fontId="2" fillId="0" borderId="3" xfId="1" applyNumberFormat="1" applyFont="1" applyBorder="1"/>
    <xf numFmtId="0" fontId="2" fillId="0" borderId="3" xfId="0" applyFont="1" applyBorder="1" applyAlignment="1">
      <alignment wrapText="1"/>
    </xf>
    <xf numFmtId="0" fontId="2" fillId="0" borderId="3" xfId="0" applyFont="1" applyBorder="1"/>
    <xf numFmtId="0" fontId="3" fillId="0" borderId="0" xfId="0" applyFont="1"/>
    <xf numFmtId="165" fontId="0" fillId="0" borderId="3" xfId="1" applyNumberFormat="1" applyFont="1" applyBorder="1"/>
    <xf numFmtId="165" fontId="4" fillId="0" borderId="0" xfId="1" applyNumberFormat="1" applyFont="1"/>
    <xf numFmtId="166" fontId="4" fillId="0" borderId="0" xfId="1" applyNumberFormat="1" applyFont="1" applyAlignment="1">
      <alignment horizontal="left" indent="8"/>
    </xf>
    <xf numFmtId="0" fontId="4" fillId="0" borderId="0" xfId="1" applyNumberFormat="1" applyFont="1" applyAlignment="1">
      <alignment horizontal="left" indent="3"/>
    </xf>
    <xf numFmtId="165" fontId="3" fillId="0" borderId="0" xfId="1" applyNumberFormat="1" applyFont="1"/>
    <xf numFmtId="0" fontId="4" fillId="0" borderId="0" xfId="0" applyFont="1"/>
    <xf numFmtId="165" fontId="2" fillId="0" borderId="0" xfId="1" applyNumberFormat="1" applyFont="1" applyBorder="1"/>
    <xf numFmtId="0" fontId="2" fillId="0" borderId="5" xfId="0" applyFont="1" applyBorder="1" applyAlignment="1">
      <alignment wrapText="1"/>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44" fontId="0" fillId="0" borderId="3" xfId="3" applyFont="1" applyBorder="1" applyAlignment="1">
      <alignment horizontal="center" vertical="center"/>
    </xf>
    <xf numFmtId="44" fontId="0" fillId="0" borderId="3" xfId="0" applyNumberFormat="1" applyBorder="1" applyAlignment="1">
      <alignment horizontal="center" vertical="center"/>
    </xf>
    <xf numFmtId="44" fontId="0" fillId="3" borderId="0" xfId="3" applyFont="1" applyFill="1" applyAlignment="1">
      <alignment horizontal="center" vertical="center"/>
    </xf>
    <xf numFmtId="0" fontId="0" fillId="3" borderId="0" xfId="3" applyNumberFormat="1" applyFont="1" applyFill="1" applyAlignment="1">
      <alignment horizontal="center" vertical="center"/>
    </xf>
    <xf numFmtId="44" fontId="0" fillId="0" borderId="3" xfId="3" applyFont="1" applyFill="1" applyBorder="1" applyAlignment="1">
      <alignment horizontal="center" vertical="center"/>
    </xf>
    <xf numFmtId="0" fontId="0" fillId="2" borderId="0" xfId="3" applyNumberFormat="1" applyFont="1" applyFill="1" applyAlignment="1">
      <alignment horizontal="center" vertical="center"/>
    </xf>
    <xf numFmtId="0" fontId="0" fillId="0" borderId="0" xfId="0" applyAlignment="1">
      <alignment horizontal="center" vertical="center" wrapText="1"/>
    </xf>
    <xf numFmtId="44" fontId="0" fillId="3" borderId="3" xfId="3" applyFont="1" applyFill="1" applyBorder="1" applyAlignment="1">
      <alignment horizontal="center" vertical="center"/>
    </xf>
    <xf numFmtId="0" fontId="5" fillId="0" borderId="0" xfId="0" applyFont="1"/>
    <xf numFmtId="0" fontId="6" fillId="0" borderId="0" xfId="0" applyFont="1"/>
    <xf numFmtId="0" fontId="7" fillId="0" borderId="3" xfId="0" applyFont="1" applyBorder="1" applyAlignment="1">
      <alignment vertical="center" wrapText="1"/>
    </xf>
    <xf numFmtId="44" fontId="0" fillId="0" borderId="0" xfId="0" applyNumberFormat="1"/>
    <xf numFmtId="165" fontId="0" fillId="4" borderId="3" xfId="1" applyNumberFormat="1" applyFont="1" applyFill="1" applyBorder="1"/>
    <xf numFmtId="39" fontId="0" fillId="4" borderId="3" xfId="1" applyNumberFormat="1" applyFont="1" applyFill="1" applyBorder="1" applyAlignment="1">
      <alignment horizontal="left" indent="4"/>
    </xf>
    <xf numFmtId="39" fontId="0" fillId="4" borderId="3" xfId="1" applyNumberFormat="1" applyFont="1" applyFill="1" applyBorder="1" applyAlignment="1">
      <alignment horizontal="left" indent="7"/>
    </xf>
    <xf numFmtId="39" fontId="0" fillId="4" borderId="3" xfId="1" applyNumberFormat="1" applyFont="1" applyFill="1" applyBorder="1"/>
    <xf numFmtId="0" fontId="0" fillId="0" borderId="4" xfId="0" applyBorder="1"/>
    <xf numFmtId="0" fontId="0" fillId="0" borderId="3" xfId="0" applyBorder="1" applyAlignment="1">
      <alignment wrapText="1"/>
    </xf>
    <xf numFmtId="0" fontId="0" fillId="0" borderId="3" xfId="0" applyBorder="1" applyAlignment="1">
      <alignment vertical="center" wrapText="1"/>
    </xf>
    <xf numFmtId="0" fontId="0" fillId="0" borderId="3" xfId="0" applyBorder="1" applyAlignment="1">
      <alignment vertical="center"/>
    </xf>
    <xf numFmtId="0" fontId="0" fillId="0" borderId="0" xfId="0" applyAlignment="1">
      <alignment vertical="center"/>
    </xf>
    <xf numFmtId="0" fontId="0" fillId="0" borderId="12" xfId="0" applyBorder="1"/>
    <xf numFmtId="44" fontId="5" fillId="5" borderId="3" xfId="0" applyNumberFormat="1" applyFont="1" applyFill="1" applyBorder="1" applyAlignment="1">
      <alignment vertical="center" wrapText="1"/>
    </xf>
    <xf numFmtId="44" fontId="0" fillId="5" borderId="0" xfId="3" applyFont="1" applyFill="1" applyAlignment="1">
      <alignment horizontal="center" vertical="center"/>
    </xf>
    <xf numFmtId="0" fontId="0" fillId="0" borderId="12" xfId="0" applyBorder="1" applyAlignment="1">
      <alignment horizontal="left"/>
    </xf>
    <xf numFmtId="0" fontId="0" fillId="0" borderId="0" xfId="0" applyAlignment="1">
      <alignment horizontal="left"/>
    </xf>
    <xf numFmtId="0" fontId="0" fillId="0" borderId="2" xfId="0" applyBorder="1" applyAlignment="1">
      <alignment horizontal="left"/>
    </xf>
    <xf numFmtId="0" fontId="5" fillId="5" borderId="3" xfId="0" applyFont="1" applyFill="1" applyBorder="1" applyAlignment="1">
      <alignment vertical="center" wrapText="1"/>
    </xf>
    <xf numFmtId="0" fontId="0" fillId="2" borderId="3" xfId="0" applyFill="1" applyBorder="1" applyAlignment="1">
      <alignment wrapText="1"/>
    </xf>
    <xf numFmtId="0" fontId="0" fillId="2" borderId="3" xfId="0" applyFill="1" applyBorder="1" applyAlignment="1">
      <alignment vertical="center" wrapText="1"/>
    </xf>
    <xf numFmtId="0" fontId="0" fillId="2" borderId="3" xfId="0" applyFill="1" applyBorder="1" applyAlignment="1">
      <alignment horizontal="center" vertical="center" wrapText="1"/>
    </xf>
    <xf numFmtId="43" fontId="0" fillId="0" borderId="0" xfId="0" applyNumberFormat="1"/>
    <xf numFmtId="0" fontId="0" fillId="2" borderId="3" xfId="0" applyFill="1" applyBorder="1" applyAlignment="1">
      <alignment horizontal="center" wrapText="1"/>
    </xf>
    <xf numFmtId="165" fontId="1" fillId="6" borderId="3" xfId="1" applyNumberFormat="1" applyFont="1" applyFill="1" applyBorder="1" applyAlignment="1">
      <alignment horizontal="center"/>
    </xf>
    <xf numFmtId="0" fontId="0" fillId="0" borderId="0" xfId="0" applyAlignment="1">
      <alignment horizontal="center" wrapText="1"/>
    </xf>
    <xf numFmtId="165" fontId="0" fillId="4" borderId="0" xfId="0" applyNumberFormat="1" applyFill="1" applyAlignment="1">
      <alignment horizontal="center" vertical="center"/>
    </xf>
    <xf numFmtId="0" fontId="0" fillId="0" borderId="4" xfId="0" applyBorder="1" applyAlignment="1">
      <alignment horizont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left"/>
    </xf>
    <xf numFmtId="0" fontId="0" fillId="0" borderId="0" xfId="0" applyAlignment="1">
      <alignment horizontal="left"/>
    </xf>
    <xf numFmtId="0" fontId="0" fillId="0" borderId="2" xfId="0" applyBorder="1" applyAlignment="1">
      <alignment horizontal="left"/>
    </xf>
    <xf numFmtId="0" fontId="0" fillId="0" borderId="13" xfId="0" applyBorder="1" applyAlignment="1">
      <alignment horizontal="left"/>
    </xf>
    <xf numFmtId="0" fontId="0" fillId="0" borderId="4" xfId="0" applyBorder="1" applyAlignment="1">
      <alignment horizontal="left"/>
    </xf>
    <xf numFmtId="0" fontId="0" fillId="0" borderId="14" xfId="0" applyBorder="1" applyAlignment="1">
      <alignment horizontal="left"/>
    </xf>
    <xf numFmtId="0" fontId="0" fillId="0" borderId="12" xfId="0" applyBorder="1" applyAlignment="1">
      <alignment horizontal="left" wrapText="1"/>
    </xf>
    <xf numFmtId="0" fontId="0" fillId="0" borderId="0" xfId="0" applyAlignment="1">
      <alignment horizontal="left" wrapText="1"/>
    </xf>
    <xf numFmtId="0" fontId="0" fillId="0" borderId="2" xfId="0" applyBorder="1" applyAlignment="1">
      <alignment horizontal="left" wrapText="1"/>
    </xf>
    <xf numFmtId="0" fontId="0" fillId="0" borderId="12" xfId="0" applyBorder="1" applyAlignment="1">
      <alignment wrapText="1"/>
    </xf>
    <xf numFmtId="0" fontId="0" fillId="0" borderId="0" xfId="0" applyAlignment="1">
      <alignment wrapText="1"/>
    </xf>
    <xf numFmtId="0" fontId="0" fillId="0" borderId="2" xfId="0" applyBorder="1" applyAlignment="1">
      <alignment wrapText="1"/>
    </xf>
    <xf numFmtId="0" fontId="0" fillId="0" borderId="12" xfId="0" applyBorder="1"/>
    <xf numFmtId="0" fontId="0" fillId="0" borderId="0" xfId="0"/>
    <xf numFmtId="0" fontId="0" fillId="0" borderId="2" xfId="0" applyBorder="1"/>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2" fillId="0" borderId="1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left"/>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7" fillId="0" borderId="12" xfId="0" applyFont="1" applyFill="1" applyBorder="1" applyAlignment="1">
      <alignment vertical="center" wrapText="1"/>
    </xf>
    <xf numFmtId="167" fontId="0" fillId="0" borderId="0" xfId="0" applyNumberFormat="1" applyAlignment="1">
      <alignment horizontal="center" vertical="center"/>
    </xf>
    <xf numFmtId="168" fontId="0" fillId="0" borderId="0" xfId="0" applyNumberFormat="1" applyAlignment="1">
      <alignment horizontal="center"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57151</xdr:colOff>
      <xdr:row>3</xdr:row>
      <xdr:rowOff>40871</xdr:rowOff>
    </xdr:from>
    <xdr:to>
      <xdr:col>10</xdr:col>
      <xdr:colOff>495301</xdr:colOff>
      <xdr:row>20</xdr:row>
      <xdr:rowOff>3142</xdr:rowOff>
    </xdr:to>
    <xdr:pic>
      <xdr:nvPicPr>
        <xdr:cNvPr id="2" name="Picture 1">
          <a:extLst>
            <a:ext uri="{FF2B5EF4-FFF2-40B4-BE49-F238E27FC236}">
              <a16:creationId xmlns:a16="http://schemas.microsoft.com/office/drawing/2014/main" id="{84327DD4-0630-452C-9A48-A3E3B8105582}"/>
            </a:ext>
          </a:extLst>
        </xdr:cNvPr>
        <xdr:cNvPicPr>
          <a:picLocks noChangeAspect="1"/>
        </xdr:cNvPicPr>
      </xdr:nvPicPr>
      <xdr:blipFill>
        <a:blip xmlns:r="http://schemas.openxmlformats.org/officeDocument/2006/relationships" r:embed="rId1"/>
        <a:stretch>
          <a:fillRect/>
        </a:stretch>
      </xdr:blipFill>
      <xdr:spPr>
        <a:xfrm>
          <a:off x="1276351" y="593321"/>
          <a:ext cx="5314950" cy="30928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1CF4-D0E8-4057-9027-0A69814D5489}">
  <dimension ref="A1:M25"/>
  <sheetViews>
    <sheetView topLeftCell="A10" zoomScale="87" zoomScaleNormal="87" workbookViewId="0">
      <selection activeCell="C12" sqref="C12"/>
    </sheetView>
  </sheetViews>
  <sheetFormatPr defaultColWidth="8.85546875" defaultRowHeight="15" x14ac:dyDescent="0.25"/>
  <cols>
    <col min="1" max="1" width="12.42578125" customWidth="1"/>
    <col min="2" max="3" width="17.85546875" customWidth="1"/>
    <col min="4" max="4" width="16" customWidth="1"/>
    <col min="5" max="5" width="22.140625" customWidth="1"/>
    <col min="6" max="6" width="26.42578125" customWidth="1"/>
    <col min="7" max="7" width="22.140625" customWidth="1"/>
    <col min="8" max="8" width="21.140625" customWidth="1"/>
    <col min="9" max="9" width="23.140625" customWidth="1"/>
    <col min="10" max="10" width="11.85546875" customWidth="1"/>
    <col min="11" max="11" width="14.140625" customWidth="1"/>
    <col min="12" max="12" width="12.42578125" customWidth="1"/>
  </cols>
  <sheetData>
    <row r="1" spans="1:13" x14ac:dyDescent="0.25">
      <c r="D1" t="s">
        <v>98</v>
      </c>
    </row>
    <row r="2" spans="1:13" x14ac:dyDescent="0.25">
      <c r="A2" t="s">
        <v>22</v>
      </c>
      <c r="B2" t="s">
        <v>25</v>
      </c>
    </row>
    <row r="3" spans="1:13" x14ac:dyDescent="0.25">
      <c r="B3" t="s">
        <v>99</v>
      </c>
    </row>
    <row r="4" spans="1:13" x14ac:dyDescent="0.25">
      <c r="B4" s="8" t="s">
        <v>7</v>
      </c>
      <c r="C4" s="8" t="s">
        <v>23</v>
      </c>
      <c r="D4" s="8" t="s">
        <v>8</v>
      </c>
      <c r="E4" s="8" t="s">
        <v>9</v>
      </c>
      <c r="F4" s="8" t="s">
        <v>10</v>
      </c>
      <c r="G4" s="8" t="s">
        <v>11</v>
      </c>
      <c r="H4" s="8" t="s">
        <v>12</v>
      </c>
      <c r="I4" s="8" t="s">
        <v>13</v>
      </c>
      <c r="J4" s="8" t="s">
        <v>14</v>
      </c>
      <c r="K4" s="8" t="s">
        <v>15</v>
      </c>
    </row>
    <row r="5" spans="1:13" ht="34.5" customHeight="1" x14ac:dyDescent="0.25">
      <c r="A5" t="s">
        <v>97</v>
      </c>
      <c r="B5" s="9">
        <v>3379161</v>
      </c>
      <c r="C5" s="9">
        <v>5</v>
      </c>
      <c r="D5" s="10">
        <f>B5*5</f>
        <v>16895805</v>
      </c>
      <c r="E5" s="9">
        <f>0.04*D5</f>
        <v>675832.20000000007</v>
      </c>
      <c r="F5" s="9">
        <f>0.27*D5</f>
        <v>4561867.3500000006</v>
      </c>
      <c r="G5" s="9">
        <f>0.69*D5</f>
        <v>11658105.449999999</v>
      </c>
      <c r="H5" s="38">
        <f>0.03*F5</f>
        <v>136856.02050000001</v>
      </c>
      <c r="I5" s="38">
        <f>0.03*G5</f>
        <v>349743.16349999997</v>
      </c>
      <c r="J5" s="9">
        <f>F5-H5</f>
        <v>4425011.3295000009</v>
      </c>
      <c r="K5" s="9">
        <f>G5-I5</f>
        <v>11308362.286499999</v>
      </c>
    </row>
    <row r="6" spans="1:13" x14ac:dyDescent="0.25">
      <c r="A6" s="6" t="s">
        <v>2</v>
      </c>
      <c r="B6" s="11">
        <f>SUM(B5:B5)</f>
        <v>3379161</v>
      </c>
      <c r="C6" s="11"/>
      <c r="D6" s="8"/>
      <c r="E6" s="11"/>
      <c r="F6" s="11">
        <f t="shared" ref="F6:K6" si="0">SUM(F5:F5)</f>
        <v>4561867.3500000006</v>
      </c>
      <c r="G6" s="11">
        <f t="shared" si="0"/>
        <v>11658105.449999999</v>
      </c>
      <c r="H6" s="11">
        <f t="shared" si="0"/>
        <v>136856.02050000001</v>
      </c>
      <c r="I6" s="11">
        <f t="shared" si="0"/>
        <v>349743.16349999997</v>
      </c>
      <c r="J6" s="11">
        <f t="shared" si="0"/>
        <v>4425011.3295000009</v>
      </c>
      <c r="K6" s="11">
        <f t="shared" si="0"/>
        <v>11308362.286499999</v>
      </c>
    </row>
    <row r="7" spans="1:13" x14ac:dyDescent="0.25">
      <c r="A7" s="6"/>
      <c r="B7" s="21"/>
      <c r="C7" s="21"/>
      <c r="E7" s="21"/>
      <c r="F7" s="21"/>
      <c r="G7" s="21"/>
      <c r="H7" s="21"/>
      <c r="I7" s="21"/>
      <c r="J7" s="21"/>
      <c r="K7" s="21"/>
    </row>
    <row r="8" spans="1:13" x14ac:dyDescent="0.25">
      <c r="A8" s="6"/>
      <c r="B8" s="21"/>
      <c r="C8" s="21"/>
      <c r="E8" s="21"/>
      <c r="F8" s="21"/>
      <c r="G8" s="21"/>
      <c r="H8" s="21"/>
      <c r="I8" s="21"/>
      <c r="J8" s="21"/>
      <c r="K8" s="21"/>
    </row>
    <row r="9" spans="1:13" x14ac:dyDescent="0.25">
      <c r="A9" s="6" t="s">
        <v>24</v>
      </c>
      <c r="B9" s="21" t="s">
        <v>26</v>
      </c>
      <c r="C9" s="21"/>
      <c r="E9" s="21"/>
      <c r="F9" s="21"/>
      <c r="G9" s="21"/>
      <c r="H9" s="21"/>
      <c r="I9" s="21"/>
      <c r="J9" s="21"/>
      <c r="K9" s="21"/>
    </row>
    <row r="10" spans="1:13" ht="43.5" customHeight="1" x14ac:dyDescent="0.25">
      <c r="B10" s="58" t="s">
        <v>81</v>
      </c>
      <c r="C10" s="58"/>
      <c r="D10" s="58"/>
      <c r="E10" s="59" t="s">
        <v>82</v>
      </c>
      <c r="F10" s="59"/>
      <c r="G10" s="59"/>
      <c r="H10" s="1"/>
      <c r="I10" s="1"/>
      <c r="J10" s="1"/>
      <c r="K10" s="1"/>
    </row>
    <row r="11" spans="1:13" ht="30" x14ac:dyDescent="0.25">
      <c r="A11" s="22" t="s">
        <v>16</v>
      </c>
      <c r="B11" s="13" t="s">
        <v>17</v>
      </c>
      <c r="C11" s="13" t="s">
        <v>27</v>
      </c>
      <c r="D11" s="12" t="s">
        <v>18</v>
      </c>
      <c r="E11" s="12" t="s">
        <v>19</v>
      </c>
      <c r="F11" s="13" t="s">
        <v>20</v>
      </c>
      <c r="G11" s="13" t="s">
        <v>1</v>
      </c>
      <c r="H11" s="6"/>
      <c r="I11" s="14"/>
      <c r="J11" s="14"/>
      <c r="K11" s="14"/>
    </row>
    <row r="12" spans="1:13" x14ac:dyDescent="0.25">
      <c r="A12" s="8">
        <v>2021</v>
      </c>
      <c r="B12" s="38">
        <f>0.85*J5</f>
        <v>3761259.6300750007</v>
      </c>
      <c r="C12" s="38">
        <f>0.075*J5</f>
        <v>331875.84971250006</v>
      </c>
      <c r="D12" s="38">
        <f>0.075*J5</f>
        <v>331875.84971250006</v>
      </c>
      <c r="E12" s="39">
        <f>0.58*K5</f>
        <v>6558850.1261699991</v>
      </c>
      <c r="F12" s="40">
        <f>0.39*K5</f>
        <v>4410261.291735</v>
      </c>
      <c r="G12" s="41">
        <f>0.03*K5</f>
        <v>339250.86859499995</v>
      </c>
      <c r="H12" s="1"/>
      <c r="I12" s="16">
        <f>27+69</f>
        <v>96</v>
      </c>
      <c r="J12" s="16"/>
      <c r="K12" s="16"/>
    </row>
    <row r="13" spans="1:13" x14ac:dyDescent="0.25">
      <c r="A13" s="8"/>
      <c r="B13" s="15"/>
      <c r="C13" s="15"/>
      <c r="D13" s="15"/>
      <c r="E13" s="15"/>
      <c r="F13" s="15"/>
      <c r="G13" s="15"/>
      <c r="H13" s="1"/>
      <c r="I13" s="17">
        <f>27/96</f>
        <v>0.28125</v>
      </c>
      <c r="J13" s="18">
        <f>69/I12</f>
        <v>0.71875</v>
      </c>
      <c r="K13" s="16"/>
    </row>
    <row r="14" spans="1:13" x14ac:dyDescent="0.25">
      <c r="A14" s="13" t="s">
        <v>2</v>
      </c>
      <c r="B14" s="11">
        <f t="shared" ref="B14:G14" si="1">B12</f>
        <v>3761259.6300750007</v>
      </c>
      <c r="C14" s="11">
        <f t="shared" si="1"/>
        <v>331875.84971250006</v>
      </c>
      <c r="D14" s="11">
        <f t="shared" si="1"/>
        <v>331875.84971250006</v>
      </c>
      <c r="E14" s="11">
        <f t="shared" si="1"/>
        <v>6558850.1261699991</v>
      </c>
      <c r="F14" s="11">
        <f t="shared" si="1"/>
        <v>4410261.291735</v>
      </c>
      <c r="G14" s="11">
        <f t="shared" si="1"/>
        <v>339250.86859499995</v>
      </c>
      <c r="H14" s="1"/>
      <c r="I14" s="16"/>
      <c r="J14" s="16"/>
      <c r="K14" s="16"/>
    </row>
    <row r="15" spans="1:13" x14ac:dyDescent="0.25">
      <c r="B15" s="1"/>
      <c r="C15" s="1"/>
      <c r="E15" s="1"/>
      <c r="F15" s="1"/>
      <c r="G15" s="1"/>
      <c r="H15" s="1"/>
      <c r="I15" s="19"/>
      <c r="J15" s="16" t="e">
        <f>J13*#REF!</f>
        <v>#REF!</v>
      </c>
      <c r="K15" s="16"/>
      <c r="M15" s="7"/>
    </row>
    <row r="16" spans="1:13" x14ac:dyDescent="0.25">
      <c r="F16" s="3"/>
      <c r="G16" s="4"/>
      <c r="H16" s="3"/>
      <c r="I16" s="20"/>
      <c r="J16" s="20"/>
      <c r="K16" s="20"/>
    </row>
    <row r="17" spans="1:10" x14ac:dyDescent="0.25">
      <c r="E17" s="5"/>
    </row>
    <row r="18" spans="1:10" ht="14.45" customHeight="1" x14ac:dyDescent="0.25">
      <c r="A18" s="60"/>
      <c r="B18" s="60"/>
      <c r="C18" s="61"/>
    </row>
    <row r="19" spans="1:10" x14ac:dyDescent="0.25">
      <c r="A19" s="60"/>
      <c r="B19" s="60"/>
      <c r="C19" s="61"/>
    </row>
    <row r="20" spans="1:10" ht="26.45" customHeight="1" x14ac:dyDescent="0.25">
      <c r="A20" s="60"/>
      <c r="B20" s="60"/>
      <c r="C20" s="61"/>
    </row>
    <row r="21" spans="1:10" x14ac:dyDescent="0.25">
      <c r="E21" t="s">
        <v>28</v>
      </c>
    </row>
    <row r="23" spans="1:10" x14ac:dyDescent="0.25">
      <c r="D23" s="8" t="s">
        <v>29</v>
      </c>
      <c r="E23" s="8" t="s">
        <v>32</v>
      </c>
      <c r="F23" s="8" t="s">
        <v>33</v>
      </c>
      <c r="G23" s="8" t="s">
        <v>34</v>
      </c>
      <c r="H23" s="8" t="s">
        <v>35</v>
      </c>
      <c r="I23" s="8" t="s">
        <v>36</v>
      </c>
      <c r="J23" s="8" t="s">
        <v>37</v>
      </c>
    </row>
    <row r="24" spans="1:10" x14ac:dyDescent="0.25">
      <c r="D24" s="8" t="s">
        <v>30</v>
      </c>
      <c r="E24" s="8">
        <f>PERFORMANCE_INDICATORS!D18</f>
        <v>7</v>
      </c>
      <c r="F24" s="8">
        <f>PERFORMANCE_INDICATORS!D19</f>
        <v>4.75</v>
      </c>
      <c r="G24" s="8">
        <v>7.25</v>
      </c>
      <c r="H24" s="8">
        <v>2.25</v>
      </c>
      <c r="I24" s="8">
        <v>3.75</v>
      </c>
      <c r="J24" s="8">
        <v>4.5</v>
      </c>
    </row>
    <row r="25" spans="1:10" x14ac:dyDescent="0.25">
      <c r="D25" s="8" t="s">
        <v>31</v>
      </c>
      <c r="E25" s="8">
        <v>1.5</v>
      </c>
      <c r="F25" s="8">
        <v>0.5</v>
      </c>
      <c r="G25" s="8">
        <v>1</v>
      </c>
      <c r="H25" s="8">
        <v>1</v>
      </c>
      <c r="I25" s="8">
        <v>0.5</v>
      </c>
      <c r="J25" s="8">
        <v>0.5</v>
      </c>
    </row>
  </sheetData>
  <mergeCells count="4">
    <mergeCell ref="B10:D10"/>
    <mergeCell ref="E10:G10"/>
    <mergeCell ref="A18:B20"/>
    <mergeCell ref="C18:C20"/>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FBA3-EC62-4478-8FA0-8F2DF2709DFF}">
  <dimension ref="A1:O23"/>
  <sheetViews>
    <sheetView topLeftCell="A7" zoomScaleNormal="100" workbookViewId="0">
      <selection activeCell="E18" sqref="E18:E23"/>
    </sheetView>
  </sheetViews>
  <sheetFormatPr defaultColWidth="8.85546875" defaultRowHeight="15" x14ac:dyDescent="0.25"/>
  <cols>
    <col min="1" max="2" width="18.42578125" customWidth="1"/>
    <col min="3" max="3" width="16.42578125" customWidth="1"/>
    <col min="4" max="21" width="18.42578125" customWidth="1"/>
  </cols>
  <sheetData>
    <row r="1" spans="1:15" x14ac:dyDescent="0.25">
      <c r="B1" s="42"/>
      <c r="C1" s="42"/>
      <c r="D1" s="62" t="s">
        <v>56</v>
      </c>
      <c r="E1" s="62"/>
      <c r="F1" s="62"/>
      <c r="G1" s="62"/>
      <c r="H1" s="62"/>
      <c r="I1" s="62"/>
      <c r="J1" s="62"/>
      <c r="L1" s="62" t="s">
        <v>57</v>
      </c>
      <c r="M1" s="62"/>
      <c r="N1" s="62"/>
    </row>
    <row r="2" spans="1:15" s="2" customFormat="1" ht="105" x14ac:dyDescent="0.25">
      <c r="A2" s="43" t="s">
        <v>29</v>
      </c>
      <c r="B2" s="44" t="s">
        <v>58</v>
      </c>
      <c r="C2" s="44" t="s">
        <v>59</v>
      </c>
      <c r="D2" s="44" t="s">
        <v>60</v>
      </c>
      <c r="E2" s="44" t="s">
        <v>61</v>
      </c>
      <c r="F2" s="44" t="s">
        <v>62</v>
      </c>
      <c r="G2" s="25" t="s">
        <v>63</v>
      </c>
      <c r="H2" s="25" t="s">
        <v>64</v>
      </c>
      <c r="I2" s="25" t="s">
        <v>65</v>
      </c>
      <c r="J2" s="25" t="s">
        <v>21</v>
      </c>
      <c r="K2" s="63"/>
      <c r="L2" s="25" t="s">
        <v>66</v>
      </c>
      <c r="M2" s="25" t="s">
        <v>67</v>
      </c>
      <c r="N2" s="25" t="s">
        <v>68</v>
      </c>
    </row>
    <row r="3" spans="1:15" s="2" customFormat="1" x14ac:dyDescent="0.25">
      <c r="A3" s="54" t="s">
        <v>69</v>
      </c>
      <c r="B3" s="55">
        <v>0.5</v>
      </c>
      <c r="C3" s="55">
        <v>0.5</v>
      </c>
      <c r="D3" s="55">
        <v>0.5</v>
      </c>
      <c r="E3" s="55">
        <v>1</v>
      </c>
      <c r="F3" s="55">
        <v>1</v>
      </c>
      <c r="G3" s="56">
        <v>1.5</v>
      </c>
      <c r="H3" s="56">
        <v>1.5</v>
      </c>
      <c r="I3" s="56">
        <v>1.5</v>
      </c>
      <c r="J3" s="56">
        <f>SUM(B3:I3)</f>
        <v>8</v>
      </c>
      <c r="K3" s="64"/>
      <c r="L3" s="25"/>
      <c r="M3" s="25"/>
      <c r="N3" s="25"/>
    </row>
    <row r="4" spans="1:15" x14ac:dyDescent="0.25">
      <c r="A4" s="8"/>
      <c r="B4" s="45"/>
      <c r="C4" s="45"/>
      <c r="D4" s="45"/>
      <c r="E4" s="45"/>
      <c r="F4" s="45"/>
      <c r="G4" s="24"/>
      <c r="H4" s="24"/>
      <c r="I4" s="24"/>
      <c r="J4" s="25"/>
      <c r="K4" s="64"/>
      <c r="L4" s="24"/>
      <c r="M4" s="24"/>
      <c r="N4" s="24"/>
    </row>
    <row r="5" spans="1:15" x14ac:dyDescent="0.25">
      <c r="A5" s="8"/>
      <c r="B5" s="45"/>
      <c r="C5" s="45"/>
      <c r="D5" s="45"/>
      <c r="E5" s="45"/>
      <c r="F5" s="45"/>
      <c r="G5" s="45"/>
      <c r="H5" s="45"/>
      <c r="I5" s="45"/>
      <c r="J5" s="25"/>
      <c r="K5" s="64"/>
      <c r="L5" s="8"/>
      <c r="M5" s="45"/>
      <c r="N5" s="45"/>
      <c r="O5" s="46"/>
    </row>
    <row r="6" spans="1:15" x14ac:dyDescent="0.25">
      <c r="A6" s="8" t="s">
        <v>32</v>
      </c>
      <c r="B6" s="8">
        <v>0.25</v>
      </c>
      <c r="C6" s="8">
        <v>0.25</v>
      </c>
      <c r="D6" s="8">
        <v>0.5</v>
      </c>
      <c r="E6" s="8">
        <v>1</v>
      </c>
      <c r="F6" s="8">
        <v>1</v>
      </c>
      <c r="G6" s="8">
        <v>1.5</v>
      </c>
      <c r="H6" s="8">
        <v>1.5</v>
      </c>
      <c r="I6" s="8">
        <v>1</v>
      </c>
      <c r="J6" s="25">
        <f t="shared" ref="J6:J11" si="0">SUM(B6:I6)</f>
        <v>7</v>
      </c>
      <c r="K6" s="64"/>
      <c r="L6" s="8"/>
      <c r="M6" s="8"/>
      <c r="N6" s="8">
        <v>1.5</v>
      </c>
    </row>
    <row r="7" spans="1:15" x14ac:dyDescent="0.25">
      <c r="A7" s="8" t="s">
        <v>33</v>
      </c>
      <c r="B7" s="8">
        <v>0.25</v>
      </c>
      <c r="C7" s="8">
        <v>0.5</v>
      </c>
      <c r="D7" s="8">
        <v>0.5</v>
      </c>
      <c r="E7" s="8">
        <v>0.5</v>
      </c>
      <c r="F7" s="8">
        <v>0.5</v>
      </c>
      <c r="G7" s="8">
        <v>1</v>
      </c>
      <c r="H7" s="8">
        <v>1.5</v>
      </c>
      <c r="I7" s="8">
        <v>0</v>
      </c>
      <c r="J7" s="25">
        <f t="shared" si="0"/>
        <v>4.75</v>
      </c>
      <c r="K7" s="64"/>
      <c r="L7" s="8">
        <v>0.5</v>
      </c>
      <c r="M7" s="8"/>
      <c r="N7" s="8"/>
    </row>
    <row r="8" spans="1:15" x14ac:dyDescent="0.25">
      <c r="A8" s="8" t="s">
        <v>34</v>
      </c>
      <c r="B8" s="8">
        <v>0.25</v>
      </c>
      <c r="C8" s="8">
        <v>0.5</v>
      </c>
      <c r="D8" s="8">
        <v>0.5</v>
      </c>
      <c r="E8" s="8">
        <v>1</v>
      </c>
      <c r="F8" s="8">
        <v>1</v>
      </c>
      <c r="G8" s="8">
        <v>1.5</v>
      </c>
      <c r="H8" s="8">
        <v>1.5</v>
      </c>
      <c r="I8" s="8">
        <v>1</v>
      </c>
      <c r="J8" s="25">
        <f t="shared" si="0"/>
        <v>7.25</v>
      </c>
      <c r="K8" s="64"/>
      <c r="L8" s="8">
        <v>0.5</v>
      </c>
      <c r="M8" s="8"/>
      <c r="N8" s="8"/>
    </row>
    <row r="9" spans="1:15" x14ac:dyDescent="0.25">
      <c r="A9" s="8" t="s">
        <v>35</v>
      </c>
      <c r="B9" s="8">
        <v>0.25</v>
      </c>
      <c r="C9" s="8">
        <v>0</v>
      </c>
      <c r="D9" s="8">
        <v>0</v>
      </c>
      <c r="E9" s="8">
        <v>0</v>
      </c>
      <c r="F9" s="8">
        <v>0.5</v>
      </c>
      <c r="G9" s="8">
        <v>0</v>
      </c>
      <c r="H9" s="8">
        <v>1.5</v>
      </c>
      <c r="I9" s="8">
        <v>0</v>
      </c>
      <c r="J9" s="25">
        <f t="shared" si="0"/>
        <v>2.25</v>
      </c>
      <c r="K9" s="64"/>
      <c r="L9" s="8">
        <v>0.5</v>
      </c>
      <c r="M9" s="8"/>
      <c r="N9" s="8"/>
    </row>
    <row r="10" spans="1:15" x14ac:dyDescent="0.25">
      <c r="A10" s="8" t="s">
        <v>36</v>
      </c>
      <c r="B10" s="8">
        <v>0.5</v>
      </c>
      <c r="C10" s="8">
        <v>0.25</v>
      </c>
      <c r="D10" s="8">
        <v>0.5</v>
      </c>
      <c r="E10" s="8">
        <v>0</v>
      </c>
      <c r="F10" s="8">
        <v>0.5</v>
      </c>
      <c r="G10" s="8">
        <v>0.5</v>
      </c>
      <c r="H10" s="8">
        <v>1.5</v>
      </c>
      <c r="I10" s="8">
        <v>0</v>
      </c>
      <c r="J10" s="25">
        <f t="shared" si="0"/>
        <v>3.75</v>
      </c>
      <c r="K10" s="64"/>
      <c r="L10" s="8"/>
      <c r="M10" s="8">
        <v>1</v>
      </c>
      <c r="N10" s="8"/>
    </row>
    <row r="11" spans="1:15" x14ac:dyDescent="0.25">
      <c r="A11" s="8" t="s">
        <v>37</v>
      </c>
      <c r="B11" s="8">
        <v>0.25</v>
      </c>
      <c r="C11" s="8">
        <v>0.25</v>
      </c>
      <c r="D11" s="8">
        <v>0.5</v>
      </c>
      <c r="E11" s="8">
        <v>0</v>
      </c>
      <c r="F11" s="8">
        <v>0.5</v>
      </c>
      <c r="G11" s="8">
        <v>1.5</v>
      </c>
      <c r="H11" s="8">
        <v>1.5</v>
      </c>
      <c r="I11" s="8">
        <v>0</v>
      </c>
      <c r="J11" s="25">
        <f t="shared" si="0"/>
        <v>4.5</v>
      </c>
      <c r="K11" s="65"/>
      <c r="L11" s="8"/>
      <c r="M11" s="8">
        <v>1</v>
      </c>
      <c r="N11" s="8"/>
    </row>
    <row r="12" spans="1:15" x14ac:dyDescent="0.25">
      <c r="J12" s="32"/>
      <c r="K12" s="32"/>
    </row>
    <row r="13" spans="1:15" x14ac:dyDescent="0.25">
      <c r="J13" s="32"/>
      <c r="K13" s="32"/>
    </row>
    <row r="14" spans="1:15" x14ac:dyDescent="0.25">
      <c r="J14" s="32"/>
      <c r="K14" s="32"/>
    </row>
    <row r="15" spans="1:15" x14ac:dyDescent="0.25">
      <c r="C15" t="s">
        <v>28</v>
      </c>
    </row>
    <row r="17" spans="2:5" x14ac:dyDescent="0.25">
      <c r="B17" t="s">
        <v>70</v>
      </c>
      <c r="C17" s="8" t="s">
        <v>29</v>
      </c>
      <c r="D17" s="8" t="s">
        <v>30</v>
      </c>
      <c r="E17" s="8" t="s">
        <v>31</v>
      </c>
    </row>
    <row r="18" spans="2:5" x14ac:dyDescent="0.25">
      <c r="C18" s="8" t="s">
        <v>32</v>
      </c>
      <c r="D18" s="8">
        <f t="shared" ref="D18:D23" si="1">J6</f>
        <v>7</v>
      </c>
      <c r="E18" s="8">
        <v>1.5</v>
      </c>
    </row>
    <row r="19" spans="2:5" x14ac:dyDescent="0.25">
      <c r="C19" s="8" t="s">
        <v>33</v>
      </c>
      <c r="D19" s="8">
        <f t="shared" si="1"/>
        <v>4.75</v>
      </c>
      <c r="E19" s="8">
        <v>0.5</v>
      </c>
    </row>
    <row r="20" spans="2:5" x14ac:dyDescent="0.25">
      <c r="C20" s="8" t="s">
        <v>34</v>
      </c>
      <c r="D20" s="8">
        <f t="shared" si="1"/>
        <v>7.25</v>
      </c>
      <c r="E20" s="8">
        <v>1</v>
      </c>
    </row>
    <row r="21" spans="2:5" x14ac:dyDescent="0.25">
      <c r="C21" s="8" t="s">
        <v>35</v>
      </c>
      <c r="D21" s="8">
        <f t="shared" si="1"/>
        <v>2.25</v>
      </c>
      <c r="E21" s="8">
        <v>1</v>
      </c>
    </row>
    <row r="22" spans="2:5" x14ac:dyDescent="0.25">
      <c r="C22" s="8" t="s">
        <v>36</v>
      </c>
      <c r="D22" s="8">
        <f t="shared" si="1"/>
        <v>3.75</v>
      </c>
      <c r="E22" s="8">
        <v>0.5</v>
      </c>
    </row>
    <row r="23" spans="2:5" x14ac:dyDescent="0.25">
      <c r="C23" s="8" t="s">
        <v>37</v>
      </c>
      <c r="D23" s="8">
        <f t="shared" si="1"/>
        <v>4.5</v>
      </c>
      <c r="E23" s="8">
        <v>0.5</v>
      </c>
    </row>
  </sheetData>
  <mergeCells count="3">
    <mergeCell ref="D1:J1"/>
    <mergeCell ref="L1:N1"/>
    <mergeCell ref="K2:K1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D4FC-3476-4F21-ABE5-7EBF77D8891C}">
  <dimension ref="C2:K54"/>
  <sheetViews>
    <sheetView zoomScaleNormal="100" workbookViewId="0">
      <selection activeCell="C51" sqref="C51:K51"/>
    </sheetView>
  </sheetViews>
  <sheetFormatPr defaultColWidth="8.85546875" defaultRowHeight="15" x14ac:dyDescent="0.25"/>
  <sheetData>
    <row r="2" spans="3:11" x14ac:dyDescent="0.25">
      <c r="C2" s="81" t="s">
        <v>56</v>
      </c>
      <c r="D2" s="82"/>
      <c r="E2" s="82"/>
      <c r="F2" s="82"/>
      <c r="G2" s="82"/>
      <c r="H2" s="82"/>
      <c r="I2" s="82"/>
      <c r="J2" s="82"/>
      <c r="K2" s="83"/>
    </row>
    <row r="3" spans="3:11" x14ac:dyDescent="0.25">
      <c r="C3" s="84" t="s">
        <v>71</v>
      </c>
      <c r="D3" s="85"/>
      <c r="E3" s="85"/>
      <c r="F3" s="85"/>
      <c r="G3" s="85"/>
      <c r="H3" s="85"/>
      <c r="I3" s="85"/>
      <c r="J3" s="85"/>
      <c r="K3" s="86"/>
    </row>
    <row r="4" spans="3:11" x14ac:dyDescent="0.25">
      <c r="C4" s="47"/>
      <c r="K4" s="5"/>
    </row>
    <row r="5" spans="3:11" x14ac:dyDescent="0.25">
      <c r="C5" s="47"/>
      <c r="K5" s="5"/>
    </row>
    <row r="6" spans="3:11" x14ac:dyDescent="0.25">
      <c r="C6" s="47"/>
      <c r="K6" s="5"/>
    </row>
    <row r="7" spans="3:11" x14ac:dyDescent="0.25">
      <c r="C7" s="47"/>
      <c r="K7" s="5"/>
    </row>
    <row r="8" spans="3:11" x14ac:dyDescent="0.25">
      <c r="C8" s="47"/>
      <c r="K8" s="5"/>
    </row>
    <row r="9" spans="3:11" x14ac:dyDescent="0.25">
      <c r="C9" s="47"/>
      <c r="K9" s="5"/>
    </row>
    <row r="10" spans="3:11" x14ac:dyDescent="0.25">
      <c r="C10" s="47"/>
      <c r="K10" s="5"/>
    </row>
    <row r="11" spans="3:11" x14ac:dyDescent="0.25">
      <c r="C11" s="47"/>
      <c r="K11" s="5"/>
    </row>
    <row r="12" spans="3:11" x14ac:dyDescent="0.25">
      <c r="C12" s="47"/>
      <c r="K12" s="5"/>
    </row>
    <row r="13" spans="3:11" x14ac:dyDescent="0.25">
      <c r="C13" s="47"/>
      <c r="K13" s="5"/>
    </row>
    <row r="14" spans="3:11" x14ac:dyDescent="0.25">
      <c r="C14" s="47"/>
      <c r="K14" s="5"/>
    </row>
    <row r="15" spans="3:11" x14ac:dyDescent="0.25">
      <c r="C15" s="47"/>
      <c r="K15" s="5"/>
    </row>
    <row r="16" spans="3:11" x14ac:dyDescent="0.25">
      <c r="C16" s="47"/>
      <c r="K16" s="5"/>
    </row>
    <row r="17" spans="3:11" x14ac:dyDescent="0.25">
      <c r="C17" s="47"/>
      <c r="K17" s="5"/>
    </row>
    <row r="18" spans="3:11" x14ac:dyDescent="0.25">
      <c r="C18" s="47"/>
      <c r="K18" s="5"/>
    </row>
    <row r="19" spans="3:11" x14ac:dyDescent="0.25">
      <c r="C19" s="47"/>
      <c r="K19" s="5"/>
    </row>
    <row r="20" spans="3:11" x14ac:dyDescent="0.25">
      <c r="C20" s="47"/>
      <c r="K20" s="5"/>
    </row>
    <row r="21" spans="3:11" x14ac:dyDescent="0.25">
      <c r="C21" s="87" t="s">
        <v>72</v>
      </c>
      <c r="D21" s="88"/>
      <c r="E21" s="88"/>
      <c r="F21" s="88"/>
      <c r="G21" s="88"/>
      <c r="H21" s="88"/>
      <c r="I21" s="88"/>
      <c r="J21" s="88"/>
      <c r="K21" s="89"/>
    </row>
    <row r="22" spans="3:11" x14ac:dyDescent="0.25">
      <c r="C22" s="66" t="s">
        <v>73</v>
      </c>
      <c r="D22" s="67"/>
      <c r="E22" s="67"/>
      <c r="F22" s="67"/>
      <c r="G22" s="67"/>
      <c r="H22" s="67"/>
      <c r="I22" s="67"/>
      <c r="J22" s="67"/>
      <c r="K22" s="68"/>
    </row>
    <row r="23" spans="3:11" x14ac:dyDescent="0.25">
      <c r="C23" s="50"/>
      <c r="D23" s="51"/>
      <c r="E23" s="51"/>
      <c r="F23" s="51"/>
      <c r="G23" s="51"/>
      <c r="H23" s="51"/>
      <c r="I23" s="51"/>
      <c r="J23" s="51"/>
      <c r="K23" s="52"/>
    </row>
    <row r="24" spans="3:11" x14ac:dyDescent="0.25">
      <c r="C24" s="66" t="s">
        <v>95</v>
      </c>
      <c r="D24" s="67"/>
      <c r="E24" s="67"/>
      <c r="F24" s="67"/>
      <c r="G24" s="67"/>
      <c r="H24" s="67"/>
      <c r="I24" s="67"/>
      <c r="J24" s="67"/>
      <c r="K24" s="68"/>
    </row>
    <row r="25" spans="3:11" ht="12.6" customHeight="1" x14ac:dyDescent="0.25">
      <c r="C25" s="72" t="s">
        <v>96</v>
      </c>
      <c r="D25" s="73"/>
      <c r="E25" s="73"/>
      <c r="F25" s="73"/>
      <c r="G25" s="73"/>
      <c r="H25" s="73"/>
      <c r="I25" s="73"/>
      <c r="J25" s="73"/>
      <c r="K25" s="74"/>
    </row>
    <row r="26" spans="3:11" x14ac:dyDescent="0.25">
      <c r="C26" s="47"/>
      <c r="K26" s="5"/>
    </row>
    <row r="27" spans="3:11" x14ac:dyDescent="0.25">
      <c r="C27" s="66" t="s">
        <v>74</v>
      </c>
      <c r="D27" s="67"/>
      <c r="E27" s="67"/>
      <c r="F27" s="67"/>
      <c r="G27" s="67"/>
      <c r="H27" s="67"/>
      <c r="I27" s="67"/>
      <c r="J27" s="67"/>
      <c r="K27" s="68"/>
    </row>
    <row r="28" spans="3:11" x14ac:dyDescent="0.25">
      <c r="C28" s="66" t="s">
        <v>83</v>
      </c>
      <c r="D28" s="67"/>
      <c r="E28" s="67"/>
      <c r="F28" s="67"/>
      <c r="G28" s="67"/>
      <c r="H28" s="67"/>
      <c r="I28" s="67"/>
      <c r="J28" s="67"/>
      <c r="K28" s="68"/>
    </row>
    <row r="29" spans="3:11" x14ac:dyDescent="0.25">
      <c r="C29" s="66" t="s">
        <v>84</v>
      </c>
      <c r="D29" s="67"/>
      <c r="E29" s="67"/>
      <c r="F29" s="67"/>
      <c r="G29" s="67"/>
      <c r="H29" s="67"/>
      <c r="I29" s="67"/>
      <c r="J29" s="67"/>
      <c r="K29" s="68"/>
    </row>
    <row r="30" spans="3:11" x14ac:dyDescent="0.25">
      <c r="C30" s="47"/>
      <c r="K30" s="5"/>
    </row>
    <row r="31" spans="3:11" x14ac:dyDescent="0.25">
      <c r="C31" s="66" t="s">
        <v>75</v>
      </c>
      <c r="D31" s="67"/>
      <c r="E31" s="67"/>
      <c r="F31" s="67"/>
      <c r="G31" s="67"/>
      <c r="H31" s="67"/>
      <c r="I31" s="67"/>
      <c r="J31" s="67"/>
      <c r="K31" s="68"/>
    </row>
    <row r="32" spans="3:11" x14ac:dyDescent="0.25">
      <c r="C32" s="50"/>
      <c r="D32" s="51"/>
      <c r="E32" s="51"/>
      <c r="F32" s="51"/>
      <c r="G32" s="51"/>
      <c r="H32" s="51"/>
      <c r="I32" s="51"/>
      <c r="J32" s="51"/>
      <c r="K32" s="52"/>
    </row>
    <row r="33" spans="3:11" ht="20.45" customHeight="1" x14ac:dyDescent="0.25">
      <c r="C33" s="72" t="s">
        <v>94</v>
      </c>
      <c r="D33" s="73"/>
      <c r="E33" s="73"/>
      <c r="F33" s="73"/>
      <c r="G33" s="73"/>
      <c r="H33" s="73"/>
      <c r="I33" s="73"/>
      <c r="J33" s="73"/>
      <c r="K33" s="74"/>
    </row>
    <row r="34" spans="3:11" x14ac:dyDescent="0.25">
      <c r="C34" s="47"/>
      <c r="K34" s="5"/>
    </row>
    <row r="35" spans="3:11" ht="15" customHeight="1" x14ac:dyDescent="0.25">
      <c r="C35" s="72" t="s">
        <v>76</v>
      </c>
      <c r="D35" s="73"/>
      <c r="E35" s="73"/>
      <c r="F35" s="73"/>
      <c r="G35" s="73"/>
      <c r="H35" s="73"/>
      <c r="I35" s="73"/>
      <c r="J35" s="73"/>
      <c r="K35" s="74"/>
    </row>
    <row r="36" spans="3:11" x14ac:dyDescent="0.25">
      <c r="C36" s="78" t="s">
        <v>85</v>
      </c>
      <c r="D36" s="79"/>
      <c r="E36" s="79"/>
      <c r="F36" s="79"/>
      <c r="G36" s="79"/>
      <c r="H36" s="79"/>
      <c r="I36" s="79"/>
      <c r="J36" s="79"/>
      <c r="K36" s="80"/>
    </row>
    <row r="37" spans="3:11" x14ac:dyDescent="0.25">
      <c r="C37" s="47"/>
      <c r="K37" s="5"/>
    </row>
    <row r="38" spans="3:11" x14ac:dyDescent="0.25">
      <c r="C38" s="66" t="s">
        <v>77</v>
      </c>
      <c r="D38" s="67"/>
      <c r="E38" s="67"/>
      <c r="F38" s="67"/>
      <c r="G38" s="67"/>
      <c r="H38" s="67"/>
      <c r="I38" s="67"/>
      <c r="J38" s="67"/>
      <c r="K38" s="68"/>
    </row>
    <row r="39" spans="3:11" ht="18.95" customHeight="1" x14ac:dyDescent="0.25">
      <c r="C39" s="72" t="s">
        <v>93</v>
      </c>
      <c r="D39" s="73"/>
      <c r="E39" s="73"/>
      <c r="F39" s="73"/>
      <c r="G39" s="73"/>
      <c r="H39" s="73"/>
      <c r="I39" s="73"/>
      <c r="J39" s="73"/>
      <c r="K39" s="74"/>
    </row>
    <row r="40" spans="3:11" ht="31.5" customHeight="1" x14ac:dyDescent="0.25">
      <c r="C40" s="75" t="s">
        <v>92</v>
      </c>
      <c r="D40" s="76"/>
      <c r="E40" s="76"/>
      <c r="F40" s="76"/>
      <c r="G40" s="76"/>
      <c r="H40" s="76"/>
      <c r="I40" s="76"/>
      <c r="J40" s="76"/>
      <c r="K40" s="77"/>
    </row>
    <row r="41" spans="3:11" x14ac:dyDescent="0.25">
      <c r="C41" s="47"/>
      <c r="K41" s="5"/>
    </row>
    <row r="42" spans="3:11" x14ac:dyDescent="0.25">
      <c r="C42" s="66" t="s">
        <v>78</v>
      </c>
      <c r="D42" s="67"/>
      <c r="E42" s="67"/>
      <c r="F42" s="67"/>
      <c r="G42" s="67"/>
      <c r="H42" s="67"/>
      <c r="I42" s="67"/>
      <c r="J42" s="67"/>
      <c r="K42" s="68"/>
    </row>
    <row r="43" spans="3:11" x14ac:dyDescent="0.25">
      <c r="C43" s="50"/>
      <c r="D43" s="51"/>
      <c r="E43" s="51"/>
      <c r="F43" s="51"/>
      <c r="G43" s="51"/>
      <c r="H43" s="51"/>
      <c r="I43" s="51"/>
      <c r="J43" s="51"/>
      <c r="K43" s="52"/>
    </row>
    <row r="44" spans="3:11" x14ac:dyDescent="0.25">
      <c r="C44" s="66" t="s">
        <v>86</v>
      </c>
      <c r="D44" s="67"/>
      <c r="E44" s="67"/>
      <c r="F44" s="67"/>
      <c r="G44" s="67"/>
      <c r="H44" s="67"/>
      <c r="I44" s="67"/>
      <c r="J44" s="67"/>
      <c r="K44" s="68"/>
    </row>
    <row r="45" spans="3:11" x14ac:dyDescent="0.25">
      <c r="C45" s="66" t="s">
        <v>87</v>
      </c>
      <c r="D45" s="67"/>
      <c r="E45" s="67"/>
      <c r="F45" s="67"/>
      <c r="G45" s="67"/>
      <c r="H45" s="67"/>
      <c r="I45" s="67"/>
      <c r="J45" s="67"/>
      <c r="K45" s="68"/>
    </row>
    <row r="46" spans="3:11" ht="15.95" customHeight="1" x14ac:dyDescent="0.25">
      <c r="C46" s="72" t="s">
        <v>91</v>
      </c>
      <c r="D46" s="73"/>
      <c r="E46" s="73"/>
      <c r="F46" s="73"/>
      <c r="G46" s="73"/>
      <c r="H46" s="73"/>
      <c r="I46" s="73"/>
      <c r="J46" s="73"/>
      <c r="K46" s="74"/>
    </row>
    <row r="47" spans="3:11" x14ac:dyDescent="0.25">
      <c r="C47" s="47"/>
      <c r="K47" s="5"/>
    </row>
    <row r="48" spans="3:11" x14ac:dyDescent="0.25">
      <c r="C48" s="66" t="s">
        <v>79</v>
      </c>
      <c r="D48" s="67"/>
      <c r="E48" s="67"/>
      <c r="F48" s="67"/>
      <c r="G48" s="67"/>
      <c r="H48" s="67"/>
      <c r="I48" s="67"/>
      <c r="J48" s="67"/>
      <c r="K48" s="68"/>
    </row>
    <row r="49" spans="3:11" x14ac:dyDescent="0.25">
      <c r="C49" s="50"/>
      <c r="D49" s="51"/>
      <c r="E49" s="51"/>
      <c r="F49" s="51"/>
      <c r="G49" s="51"/>
      <c r="H49" s="51"/>
      <c r="I49" s="51"/>
      <c r="J49" s="51"/>
      <c r="K49" s="52"/>
    </row>
    <row r="50" spans="3:11" x14ac:dyDescent="0.25">
      <c r="C50" s="66" t="s">
        <v>88</v>
      </c>
      <c r="D50" s="67"/>
      <c r="E50" s="67"/>
      <c r="F50" s="67"/>
      <c r="G50" s="67"/>
      <c r="H50" s="67"/>
      <c r="I50" s="67"/>
      <c r="J50" s="67"/>
      <c r="K50" s="68"/>
    </row>
    <row r="51" spans="3:11" x14ac:dyDescent="0.25">
      <c r="C51" s="66" t="s">
        <v>89</v>
      </c>
      <c r="D51" s="67"/>
      <c r="E51" s="67"/>
      <c r="F51" s="67"/>
      <c r="G51" s="67"/>
      <c r="H51" s="67"/>
      <c r="I51" s="67"/>
      <c r="J51" s="67"/>
      <c r="K51" s="68"/>
    </row>
    <row r="52" spans="3:11" x14ac:dyDescent="0.25">
      <c r="C52" s="47"/>
      <c r="K52" s="5"/>
    </row>
    <row r="53" spans="3:11" x14ac:dyDescent="0.25">
      <c r="C53" s="66" t="s">
        <v>80</v>
      </c>
      <c r="D53" s="67"/>
      <c r="E53" s="67"/>
      <c r="F53" s="67"/>
      <c r="G53" s="67"/>
      <c r="H53" s="67"/>
      <c r="I53" s="67"/>
      <c r="J53" s="67"/>
      <c r="K53" s="68"/>
    </row>
    <row r="54" spans="3:11" x14ac:dyDescent="0.25">
      <c r="C54" s="69" t="s">
        <v>90</v>
      </c>
      <c r="D54" s="70"/>
      <c r="E54" s="70"/>
      <c r="F54" s="70"/>
      <c r="G54" s="70"/>
      <c r="H54" s="70"/>
      <c r="I54" s="70"/>
      <c r="J54" s="70"/>
      <c r="K54" s="71"/>
    </row>
  </sheetData>
  <mergeCells count="25">
    <mergeCell ref="C36:K36"/>
    <mergeCell ref="C2:K2"/>
    <mergeCell ref="C3:K3"/>
    <mergeCell ref="C21:K21"/>
    <mergeCell ref="C22:K22"/>
    <mergeCell ref="C25:K25"/>
    <mergeCell ref="C27:K27"/>
    <mergeCell ref="C28:K28"/>
    <mergeCell ref="C29:K29"/>
    <mergeCell ref="C31:K31"/>
    <mergeCell ref="C33:K33"/>
    <mergeCell ref="C35:K35"/>
    <mergeCell ref="C24:K24"/>
    <mergeCell ref="C48:K48"/>
    <mergeCell ref="C53:K53"/>
    <mergeCell ref="C54:K54"/>
    <mergeCell ref="C38:K38"/>
    <mergeCell ref="C39:K39"/>
    <mergeCell ref="C40:K40"/>
    <mergeCell ref="C42:K42"/>
    <mergeCell ref="C46:K46"/>
    <mergeCell ref="C44:K44"/>
    <mergeCell ref="C45:K45"/>
    <mergeCell ref="C50:K50"/>
    <mergeCell ref="C51:K5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4C70-DAF7-4AE4-B276-8704D12F3206}">
  <dimension ref="B3:J26"/>
  <sheetViews>
    <sheetView zoomScaleNormal="100" workbookViewId="0">
      <selection activeCell="K4" sqref="K4"/>
    </sheetView>
  </sheetViews>
  <sheetFormatPr defaultColWidth="9.140625" defaultRowHeight="15" x14ac:dyDescent="0.25"/>
  <cols>
    <col min="1" max="1" width="4.7109375" style="23" customWidth="1"/>
    <col min="2" max="2" width="15.85546875" style="23" customWidth="1"/>
    <col min="3" max="3" width="16.140625" style="23" customWidth="1"/>
    <col min="4" max="4" width="14.42578125" style="23" customWidth="1"/>
    <col min="5" max="5" width="13.42578125" style="23" customWidth="1"/>
    <col min="6" max="6" width="8.85546875" style="23" customWidth="1"/>
    <col min="7" max="7" width="9.140625" style="23"/>
    <col min="8" max="8" width="11.42578125" style="23" customWidth="1"/>
    <col min="9" max="9" width="15.140625" style="23" customWidth="1"/>
    <col min="10" max="10" width="12.85546875" style="23" customWidth="1"/>
    <col min="11" max="11" width="12" style="23" customWidth="1"/>
    <col min="12" max="16384" width="9.140625" style="23"/>
  </cols>
  <sheetData>
    <row r="3" spans="2:10" ht="60" x14ac:dyDescent="0.25">
      <c r="B3" s="32" t="s">
        <v>0</v>
      </c>
      <c r="C3" s="25" t="s">
        <v>38</v>
      </c>
      <c r="D3" s="25" t="s">
        <v>39</v>
      </c>
      <c r="E3" s="25" t="s">
        <v>40</v>
      </c>
      <c r="F3" s="25" t="s">
        <v>41</v>
      </c>
      <c r="G3" s="25" t="s">
        <v>42</v>
      </c>
      <c r="H3" s="25" t="s">
        <v>43</v>
      </c>
      <c r="I3" s="25" t="s">
        <v>44</v>
      </c>
      <c r="J3" s="25" t="s">
        <v>45</v>
      </c>
    </row>
    <row r="4" spans="2:10" x14ac:dyDescent="0.25">
      <c r="B4" s="8" t="s">
        <v>32</v>
      </c>
      <c r="C4" s="30">
        <f>D4*E4/E$26</f>
        <v>2598789.6726333955</v>
      </c>
      <c r="D4" s="30">
        <f>'OVERALL ANALYSIS'!E14</f>
        <v>6558850.1261699991</v>
      </c>
      <c r="E4" s="24">
        <f>(F4/H$4)*(G4/J$4)</f>
        <v>0.875</v>
      </c>
      <c r="F4" s="25">
        <f>PERFORMANCE_INDICATORS!D18</f>
        <v>7</v>
      </c>
      <c r="G4" s="24">
        <v>1.5</v>
      </c>
      <c r="H4" s="24">
        <v>8</v>
      </c>
      <c r="I4" s="24">
        <v>6</v>
      </c>
      <c r="J4" s="24">
        <v>1.5</v>
      </c>
    </row>
    <row r="5" spans="2:10" x14ac:dyDescent="0.25">
      <c r="B5" s="8" t="s">
        <v>33</v>
      </c>
      <c r="C5" s="30">
        <f>D5*E5/E$26</f>
        <v>587821.47357183939</v>
      </c>
      <c r="D5" s="30">
        <f>D4</f>
        <v>6558850.1261699991</v>
      </c>
      <c r="E5" s="24">
        <f t="shared" ref="E5:E9" si="0">(F5/H$4)*(G5/J$4)</f>
        <v>0.19791666666666666</v>
      </c>
      <c r="F5" s="25">
        <f>PERFORMANCE_INDICATORS!D19</f>
        <v>4.75</v>
      </c>
      <c r="G5" s="24">
        <v>0.5</v>
      </c>
      <c r="H5" s="24"/>
      <c r="I5" s="24"/>
      <c r="J5" s="24"/>
    </row>
    <row r="6" spans="2:10" x14ac:dyDescent="0.25">
      <c r="B6" s="8" t="s">
        <v>34</v>
      </c>
      <c r="C6" s="30">
        <f>D6*E6/E$26</f>
        <v>1794402.3930087732</v>
      </c>
      <c r="D6" s="30">
        <f>D5</f>
        <v>6558850.1261699991</v>
      </c>
      <c r="E6" s="24">
        <f t="shared" si="0"/>
        <v>0.60416666666666663</v>
      </c>
      <c r="F6" s="25">
        <f>PERFORMANCE_INDICATORS!D20</f>
        <v>7.25</v>
      </c>
      <c r="G6" s="24">
        <v>1</v>
      </c>
      <c r="H6" s="24"/>
      <c r="I6" s="24"/>
      <c r="J6" s="24"/>
    </row>
    <row r="7" spans="2:10" x14ac:dyDescent="0.25">
      <c r="B7" s="8" t="s">
        <v>35</v>
      </c>
      <c r="C7" s="30">
        <f t="shared" ref="C7:C9" si="1">D7*E7/E$26</f>
        <v>556883.50127858482</v>
      </c>
      <c r="D7" s="30">
        <f>D6</f>
        <v>6558850.1261699991</v>
      </c>
      <c r="E7" s="24">
        <f t="shared" si="0"/>
        <v>0.1875</v>
      </c>
      <c r="F7" s="25">
        <f>PERFORMANCE_INDICATORS!D21</f>
        <v>2.25</v>
      </c>
      <c r="G7" s="24">
        <v>1</v>
      </c>
      <c r="H7" s="24"/>
      <c r="I7" s="24"/>
      <c r="J7" s="24"/>
    </row>
    <row r="8" spans="2:10" x14ac:dyDescent="0.25">
      <c r="B8" s="8" t="s">
        <v>36</v>
      </c>
      <c r="C8" s="30">
        <f t="shared" si="1"/>
        <v>464069.58439882065</v>
      </c>
      <c r="D8" s="30">
        <f>D7</f>
        <v>6558850.1261699991</v>
      </c>
      <c r="E8" s="24">
        <f t="shared" si="0"/>
        <v>0.15625</v>
      </c>
      <c r="F8" s="25">
        <f>PERFORMANCE_INDICATORS!D22</f>
        <v>3.75</v>
      </c>
      <c r="G8" s="24">
        <v>0.5</v>
      </c>
      <c r="H8" s="24"/>
      <c r="I8" s="24"/>
      <c r="J8" s="24"/>
    </row>
    <row r="9" spans="2:10" x14ac:dyDescent="0.25">
      <c r="B9" s="8" t="s">
        <v>37</v>
      </c>
      <c r="C9" s="30">
        <f t="shared" si="1"/>
        <v>556883.50127858482</v>
      </c>
      <c r="D9" s="26">
        <f>D8</f>
        <v>6558850.1261699991</v>
      </c>
      <c r="E9" s="24">
        <f t="shared" si="0"/>
        <v>0.1875</v>
      </c>
      <c r="F9" s="25">
        <f>PERFORMANCE_INDICATORS!D23</f>
        <v>4.5</v>
      </c>
      <c r="G9" s="24">
        <v>0.5</v>
      </c>
      <c r="H9" s="24"/>
      <c r="I9" s="24"/>
      <c r="J9" s="24"/>
    </row>
    <row r="10" spans="2:10" x14ac:dyDescent="0.25">
      <c r="C10" s="24"/>
      <c r="D10" s="24"/>
      <c r="E10" s="24"/>
      <c r="F10" s="24"/>
      <c r="G10" s="24"/>
      <c r="H10" s="24"/>
      <c r="I10" s="24"/>
      <c r="J10" s="24"/>
    </row>
    <row r="11" spans="2:10" x14ac:dyDescent="0.25">
      <c r="C11" s="24"/>
      <c r="D11" s="24"/>
      <c r="E11" s="24"/>
      <c r="F11" s="24"/>
      <c r="G11" s="24"/>
      <c r="H11" s="24"/>
      <c r="I11" s="24"/>
      <c r="J11" s="24"/>
    </row>
    <row r="12" spans="2:10" x14ac:dyDescent="0.25">
      <c r="C12" s="24"/>
      <c r="D12" s="24"/>
      <c r="E12" s="24"/>
      <c r="F12" s="24"/>
      <c r="G12" s="24"/>
      <c r="H12" s="24"/>
      <c r="I12" s="24"/>
      <c r="J12" s="24"/>
    </row>
    <row r="13" spans="2:10" x14ac:dyDescent="0.25">
      <c r="C13" s="24"/>
      <c r="D13" s="24"/>
      <c r="E13" s="27"/>
      <c r="F13" s="24"/>
      <c r="G13" s="24"/>
      <c r="H13" s="24"/>
      <c r="I13" s="24"/>
      <c r="J13" s="24"/>
    </row>
    <row r="14" spans="2:10" x14ac:dyDescent="0.25">
      <c r="C14" s="24"/>
      <c r="D14" s="24"/>
      <c r="E14" s="24"/>
      <c r="F14" s="24"/>
      <c r="G14" s="24"/>
      <c r="H14" s="24"/>
      <c r="I14" s="24"/>
      <c r="J14" s="24"/>
    </row>
    <row r="15" spans="2:10" x14ac:dyDescent="0.25">
      <c r="C15" s="24"/>
      <c r="D15" s="24"/>
      <c r="E15" s="24"/>
      <c r="F15" s="24"/>
      <c r="G15" s="24"/>
      <c r="H15" s="24"/>
      <c r="I15" s="24"/>
      <c r="J15" s="24"/>
    </row>
    <row r="16" spans="2:10" x14ac:dyDescent="0.25">
      <c r="C16" s="24"/>
      <c r="D16" s="24"/>
      <c r="E16" s="24"/>
      <c r="F16" s="24"/>
      <c r="G16" s="24"/>
      <c r="H16" s="24"/>
      <c r="I16" s="24"/>
      <c r="J16" s="24"/>
    </row>
    <row r="17" spans="3:10" x14ac:dyDescent="0.25">
      <c r="C17" s="24"/>
      <c r="D17" s="24"/>
      <c r="E17" s="24"/>
      <c r="F17" s="24"/>
      <c r="G17" s="24"/>
      <c r="H17" s="24"/>
      <c r="I17" s="24"/>
      <c r="J17" s="24"/>
    </row>
    <row r="18" spans="3:10" x14ac:dyDescent="0.25">
      <c r="C18" s="24"/>
      <c r="D18" s="24"/>
      <c r="E18" s="24"/>
      <c r="F18" s="24"/>
      <c r="G18" s="24"/>
      <c r="H18" s="24"/>
      <c r="I18" s="24"/>
      <c r="J18" s="24"/>
    </row>
    <row r="19" spans="3:10" x14ac:dyDescent="0.25">
      <c r="C19" s="24"/>
      <c r="D19" s="24"/>
      <c r="E19" s="24"/>
      <c r="F19" s="24"/>
      <c r="G19" s="24"/>
      <c r="H19" s="24"/>
      <c r="I19" s="24"/>
      <c r="J19" s="24"/>
    </row>
    <row r="20" spans="3:10" x14ac:dyDescent="0.25">
      <c r="C20" s="24"/>
      <c r="D20" s="24"/>
      <c r="E20" s="24"/>
      <c r="F20" s="24"/>
      <c r="G20" s="24"/>
      <c r="H20" s="24"/>
      <c r="I20" s="24"/>
      <c r="J20" s="24"/>
    </row>
    <row r="21" spans="3:10" x14ac:dyDescent="0.25">
      <c r="C21" s="24"/>
      <c r="D21" s="24"/>
      <c r="E21" s="24"/>
      <c r="F21" s="24"/>
      <c r="G21" s="24"/>
      <c r="H21" s="24"/>
      <c r="I21" s="24"/>
      <c r="J21" s="24"/>
    </row>
    <row r="22" spans="3:10" x14ac:dyDescent="0.25">
      <c r="C22" s="24"/>
      <c r="D22" s="24"/>
      <c r="E22" s="24"/>
      <c r="F22" s="24"/>
      <c r="G22" s="24"/>
      <c r="H22" s="24"/>
      <c r="I22" s="24"/>
      <c r="J22" s="24"/>
    </row>
    <row r="23" spans="3:10" x14ac:dyDescent="0.25">
      <c r="C23" s="24"/>
      <c r="D23" s="24"/>
      <c r="E23" s="24"/>
      <c r="F23" s="24"/>
      <c r="G23" s="24"/>
      <c r="H23" s="24"/>
      <c r="I23" s="24"/>
      <c r="J23" s="24"/>
    </row>
    <row r="24" spans="3:10" x14ac:dyDescent="0.25">
      <c r="C24" s="24"/>
      <c r="D24" s="27"/>
      <c r="E24" s="24"/>
      <c r="F24" s="24"/>
      <c r="G24" s="24"/>
      <c r="H24" s="24"/>
      <c r="I24" s="24"/>
      <c r="J24" s="24"/>
    </row>
    <row r="25" spans="3:10" x14ac:dyDescent="0.25">
      <c r="C25" s="24"/>
      <c r="D25" s="24"/>
      <c r="E25" s="24"/>
      <c r="F25" s="24"/>
      <c r="G25" s="24"/>
      <c r="H25" s="24"/>
      <c r="I25" s="24"/>
      <c r="J25" s="24"/>
    </row>
    <row r="26" spans="3:10" x14ac:dyDescent="0.25">
      <c r="C26" s="28">
        <f>SUM(C4:C9)</f>
        <v>6558850.1261699982</v>
      </c>
      <c r="D26" s="49"/>
      <c r="E26" s="31">
        <f>SUM(E4:E9)</f>
        <v>2.2083333333333335</v>
      </c>
    </row>
  </sheetData>
  <pageMargins left="0.7" right="0.7" top="0.75" bottom="0.75" header="0.3" footer="0.3"/>
  <pageSetup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C60FB-00DB-400B-9C5F-7B79B996F5DF}">
  <dimension ref="A3:K26"/>
  <sheetViews>
    <sheetView zoomScaleNormal="100" workbookViewId="0">
      <selection activeCell="K11" sqref="K11"/>
    </sheetView>
  </sheetViews>
  <sheetFormatPr defaultColWidth="9.140625" defaultRowHeight="15" x14ac:dyDescent="0.25"/>
  <cols>
    <col min="1" max="1" width="15.7109375" style="23" customWidth="1"/>
    <col min="2" max="2" width="17.85546875" style="23" customWidth="1"/>
    <col min="3" max="3" width="15.140625" style="23" customWidth="1"/>
    <col min="4" max="4" width="16.28515625" style="23" customWidth="1"/>
    <col min="5" max="5" width="10" style="23" customWidth="1"/>
    <col min="6" max="6" width="7.7109375" style="23" customWidth="1"/>
    <col min="7" max="9" width="12.85546875" style="23" customWidth="1"/>
    <col min="10" max="10" width="15.7109375" style="23" customWidth="1"/>
    <col min="11" max="11" width="16.42578125" style="23" customWidth="1"/>
    <col min="12" max="16384" width="9.140625" style="23"/>
  </cols>
  <sheetData>
    <row r="3" spans="1:11" ht="60" x14ac:dyDescent="0.25">
      <c r="A3" s="23" t="s">
        <v>0</v>
      </c>
      <c r="B3" s="24" t="s">
        <v>38</v>
      </c>
      <c r="C3" s="24" t="s">
        <v>39</v>
      </c>
      <c r="D3" s="25" t="s">
        <v>40</v>
      </c>
      <c r="E3" s="24" t="s">
        <v>41</v>
      </c>
      <c r="F3" s="24" t="s">
        <v>42</v>
      </c>
      <c r="G3" s="25" t="s">
        <v>43</v>
      </c>
      <c r="H3" s="25" t="s">
        <v>44</v>
      </c>
      <c r="I3" s="25" t="s">
        <v>45</v>
      </c>
      <c r="J3" s="23" t="s">
        <v>100</v>
      </c>
      <c r="K3" s="32" t="s">
        <v>101</v>
      </c>
    </row>
    <row r="4" spans="1:11" x14ac:dyDescent="0.25">
      <c r="A4" s="8" t="s">
        <v>32</v>
      </c>
      <c r="B4" s="26">
        <f>C4*D4/D$26</f>
        <v>1747462.0212534904</v>
      </c>
      <c r="C4" s="26">
        <f>'OVERALL ANALYSIS'!F14</f>
        <v>4410261.291735</v>
      </c>
      <c r="D4" s="24">
        <f>(E4/G$4)*(F4/I$4)</f>
        <v>0.875</v>
      </c>
      <c r="E4" s="25">
        <f>PERFORMANCE_INDICATORS!D18</f>
        <v>7</v>
      </c>
      <c r="F4" s="24">
        <v>1.5</v>
      </c>
      <c r="G4" s="24">
        <v>8</v>
      </c>
      <c r="H4" s="24">
        <v>6</v>
      </c>
      <c r="I4" s="24">
        <v>1.5</v>
      </c>
      <c r="J4" s="96">
        <v>331876</v>
      </c>
      <c r="K4" s="95">
        <f>J4*D4/D$26</f>
        <v>131498.03773584904</v>
      </c>
    </row>
    <row r="5" spans="1:11" x14ac:dyDescent="0.25">
      <c r="A5" s="8" t="s">
        <v>33</v>
      </c>
      <c r="B5" s="26">
        <f t="shared" ref="B4:B9" si="0">C5*D5/D$26</f>
        <v>395259.26671209902</v>
      </c>
      <c r="C5" s="26">
        <f>C4</f>
        <v>4410261.291735</v>
      </c>
      <c r="D5" s="24">
        <f t="shared" ref="D5:D9" si="1">(E5/G$4)*(F5/I$4)</f>
        <v>0.19791666666666666</v>
      </c>
      <c r="E5" s="25">
        <f>PERFORMANCE_INDICATORS!D19</f>
        <v>4.75</v>
      </c>
      <c r="F5" s="24">
        <v>0.5</v>
      </c>
      <c r="G5" s="24"/>
      <c r="H5" s="24"/>
      <c r="I5" s="24"/>
      <c r="J5" s="96">
        <v>331876</v>
      </c>
      <c r="K5" s="95">
        <f t="shared" ref="K5:K8" si="2">J5*D5/D$26</f>
        <v>29743.603773584899</v>
      </c>
    </row>
    <row r="6" spans="1:11" x14ac:dyDescent="0.25">
      <c r="A6" s="8" t="s">
        <v>34</v>
      </c>
      <c r="B6" s="30">
        <f t="shared" si="0"/>
        <v>1206580.9194369337</v>
      </c>
      <c r="C6" s="26">
        <f>C5</f>
        <v>4410261.291735</v>
      </c>
      <c r="D6" s="24">
        <f t="shared" si="1"/>
        <v>0.60416666666666663</v>
      </c>
      <c r="E6" s="25">
        <f>PERFORMANCE_INDICATORS!D20</f>
        <v>7.25</v>
      </c>
      <c r="F6" s="24">
        <v>1</v>
      </c>
      <c r="G6" s="24"/>
      <c r="H6" s="24"/>
      <c r="I6" s="24"/>
      <c r="J6" s="96">
        <v>331876</v>
      </c>
      <c r="K6" s="95">
        <f t="shared" si="2"/>
        <v>90796.264150943389</v>
      </c>
    </row>
    <row r="7" spans="1:11" x14ac:dyDescent="0.25">
      <c r="A7" s="8" t="s">
        <v>35</v>
      </c>
      <c r="B7" s="30">
        <f t="shared" si="0"/>
        <v>374456.14741146221</v>
      </c>
      <c r="C7" s="26">
        <f>C6</f>
        <v>4410261.291735</v>
      </c>
      <c r="D7" s="24">
        <f t="shared" si="1"/>
        <v>0.1875</v>
      </c>
      <c r="E7" s="25">
        <f>PERFORMANCE_INDICATORS!D21</f>
        <v>2.25</v>
      </c>
      <c r="F7" s="24">
        <v>1</v>
      </c>
      <c r="G7" s="24"/>
      <c r="H7" s="24"/>
      <c r="I7" s="24"/>
      <c r="J7" s="96">
        <v>331876</v>
      </c>
      <c r="K7" s="95">
        <f t="shared" si="2"/>
        <v>28178.150943396224</v>
      </c>
    </row>
    <row r="8" spans="1:11" x14ac:dyDescent="0.25">
      <c r="A8" s="8" t="s">
        <v>36</v>
      </c>
      <c r="B8" s="30">
        <f t="shared" si="0"/>
        <v>312046.78950955189</v>
      </c>
      <c r="C8" s="26">
        <f>C7</f>
        <v>4410261.291735</v>
      </c>
      <c r="D8" s="24">
        <f t="shared" si="1"/>
        <v>0.15625</v>
      </c>
      <c r="E8" s="25">
        <f>PERFORMANCE_INDICATORS!D22</f>
        <v>3.75</v>
      </c>
      <c r="F8" s="24">
        <v>0.5</v>
      </c>
      <c r="G8" s="24"/>
      <c r="H8" s="24"/>
      <c r="I8" s="24"/>
      <c r="J8" s="96">
        <v>331876</v>
      </c>
      <c r="K8" s="95">
        <f t="shared" si="2"/>
        <v>23481.792452830188</v>
      </c>
    </row>
    <row r="9" spans="1:11" x14ac:dyDescent="0.25">
      <c r="A9" s="8" t="s">
        <v>37</v>
      </c>
      <c r="B9" s="30">
        <f t="shared" si="0"/>
        <v>374456.14741146221</v>
      </c>
      <c r="C9" s="26">
        <f>C8</f>
        <v>4410261.291735</v>
      </c>
      <c r="D9" s="24">
        <f t="shared" si="1"/>
        <v>0.1875</v>
      </c>
      <c r="E9" s="25">
        <f>PERFORMANCE_INDICATORS!D23</f>
        <v>4.5</v>
      </c>
      <c r="F9" s="24">
        <v>0.5</v>
      </c>
      <c r="G9" s="24"/>
      <c r="H9" s="24"/>
      <c r="I9" s="24"/>
      <c r="J9" s="96">
        <v>331876</v>
      </c>
      <c r="K9" s="95">
        <f>J9*D9/D$26</f>
        <v>28178.150943396224</v>
      </c>
    </row>
    <row r="10" spans="1:11" x14ac:dyDescent="0.25">
      <c r="B10" s="24"/>
      <c r="C10" s="24"/>
      <c r="D10" s="24"/>
      <c r="E10" s="24"/>
      <c r="F10" s="24"/>
      <c r="G10" s="24"/>
      <c r="H10" s="24"/>
      <c r="I10" s="24"/>
      <c r="K10" s="95">
        <f>SUM(K4:K9)</f>
        <v>331875.99999999994</v>
      </c>
    </row>
    <row r="11" spans="1:11" x14ac:dyDescent="0.25">
      <c r="B11" s="24"/>
      <c r="C11" s="24"/>
      <c r="D11" s="24"/>
      <c r="E11" s="24"/>
      <c r="F11" s="24"/>
      <c r="G11" s="24"/>
      <c r="H11" s="24"/>
      <c r="I11" s="24"/>
    </row>
    <row r="12" spans="1:11" x14ac:dyDescent="0.25">
      <c r="B12" s="24"/>
      <c r="C12" s="24"/>
      <c r="D12" s="24"/>
      <c r="E12" s="24"/>
      <c r="F12" s="24"/>
      <c r="G12" s="24"/>
      <c r="H12" s="24"/>
      <c r="I12" s="24"/>
    </row>
    <row r="13" spans="1:11" x14ac:dyDescent="0.25">
      <c r="B13" s="24"/>
      <c r="C13" s="24"/>
      <c r="D13" s="24"/>
      <c r="E13" s="24"/>
      <c r="F13" s="24"/>
      <c r="G13" s="24"/>
      <c r="H13" s="24"/>
      <c r="I13" s="24"/>
    </row>
    <row r="14" spans="1:11" x14ac:dyDescent="0.25">
      <c r="B14" s="24"/>
      <c r="C14" s="24"/>
      <c r="D14" s="24"/>
      <c r="E14" s="24"/>
      <c r="F14" s="24"/>
      <c r="G14" s="24"/>
      <c r="H14" s="24"/>
      <c r="I14" s="24"/>
    </row>
    <row r="15" spans="1:11" x14ac:dyDescent="0.25">
      <c r="B15" s="24"/>
      <c r="C15" s="24"/>
      <c r="D15" s="24"/>
      <c r="E15" s="24"/>
      <c r="F15" s="24"/>
      <c r="G15" s="24"/>
      <c r="H15" s="24"/>
      <c r="I15" s="24"/>
    </row>
    <row r="16" spans="1:11" x14ac:dyDescent="0.25">
      <c r="B16" s="24"/>
      <c r="C16" s="24"/>
      <c r="D16" s="24"/>
      <c r="E16" s="24"/>
      <c r="F16" s="24"/>
      <c r="G16" s="24"/>
      <c r="H16" s="24"/>
      <c r="I16" s="24"/>
    </row>
    <row r="17" spans="2:9" x14ac:dyDescent="0.25">
      <c r="B17" s="24"/>
      <c r="C17" s="24"/>
      <c r="D17" s="24"/>
      <c r="E17" s="24"/>
      <c r="F17" s="24"/>
      <c r="G17" s="24"/>
      <c r="H17" s="24"/>
      <c r="I17" s="24"/>
    </row>
    <row r="18" spans="2:9" x14ac:dyDescent="0.25">
      <c r="B18" s="24"/>
      <c r="C18" s="24"/>
      <c r="D18" s="24"/>
      <c r="E18" s="24"/>
      <c r="F18" s="24"/>
      <c r="G18" s="24"/>
      <c r="H18" s="24"/>
      <c r="I18" s="24"/>
    </row>
    <row r="19" spans="2:9" x14ac:dyDescent="0.25">
      <c r="B19" s="24"/>
      <c r="C19" s="24"/>
      <c r="D19" s="24"/>
      <c r="E19" s="24"/>
      <c r="F19" s="24"/>
      <c r="G19" s="24"/>
      <c r="H19" s="24"/>
      <c r="I19" s="24"/>
    </row>
    <row r="20" spans="2:9" x14ac:dyDescent="0.25">
      <c r="B20" s="24"/>
      <c r="C20" s="24"/>
      <c r="D20" s="24"/>
      <c r="E20" s="24"/>
      <c r="F20" s="24"/>
      <c r="G20" s="24"/>
      <c r="H20" s="24"/>
      <c r="I20" s="24"/>
    </row>
    <row r="21" spans="2:9" x14ac:dyDescent="0.25">
      <c r="B21" s="24"/>
      <c r="C21" s="24"/>
      <c r="D21" s="24"/>
      <c r="E21" s="24"/>
      <c r="F21" s="24"/>
      <c r="G21" s="24"/>
      <c r="H21" s="24"/>
      <c r="I21" s="24"/>
    </row>
    <row r="22" spans="2:9" x14ac:dyDescent="0.25">
      <c r="B22" s="24"/>
      <c r="C22" s="24"/>
      <c r="D22" s="24"/>
      <c r="E22" s="24"/>
      <c r="F22" s="24"/>
      <c r="G22" s="24"/>
      <c r="H22" s="24"/>
      <c r="I22" s="24"/>
    </row>
    <row r="23" spans="2:9" x14ac:dyDescent="0.25">
      <c r="B23" s="24"/>
      <c r="C23" s="24"/>
      <c r="D23" s="24"/>
      <c r="E23" s="24"/>
      <c r="F23" s="24"/>
      <c r="G23" s="24"/>
      <c r="H23" s="24"/>
      <c r="I23" s="24"/>
    </row>
    <row r="24" spans="2:9" x14ac:dyDescent="0.25">
      <c r="B24" s="24"/>
      <c r="C24" s="27"/>
      <c r="D24" s="24"/>
      <c r="E24" s="24"/>
      <c r="F24" s="24"/>
      <c r="G24" s="24"/>
      <c r="H24" s="24"/>
      <c r="I24" s="24"/>
    </row>
    <row r="25" spans="2:9" x14ac:dyDescent="0.25">
      <c r="B25" s="24"/>
      <c r="C25" s="24"/>
      <c r="D25" s="24"/>
      <c r="E25" s="24"/>
      <c r="F25" s="24"/>
      <c r="G25" s="24"/>
      <c r="H25" s="24"/>
      <c r="I25" s="24"/>
    </row>
    <row r="26" spans="2:9" x14ac:dyDescent="0.25">
      <c r="B26" s="28">
        <f>SUM(B4:B9)</f>
        <v>4410261.291734999</v>
      </c>
      <c r="C26" s="28"/>
      <c r="D26" s="29">
        <f>SUM(D4:D9)</f>
        <v>2.2083333333333335</v>
      </c>
    </row>
  </sheetData>
  <pageMargins left="0.7" right="0.7" top="0.75" bottom="0.75" header="0.3" footer="0.3"/>
  <pageSetup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B5331-7ADA-4C0A-81DE-01AAEA204700}">
  <dimension ref="B3:L26"/>
  <sheetViews>
    <sheetView zoomScaleNormal="100" workbookViewId="0">
      <selection activeCell="D12" sqref="D12"/>
    </sheetView>
  </sheetViews>
  <sheetFormatPr defaultColWidth="9.140625" defaultRowHeight="15" x14ac:dyDescent="0.25"/>
  <cols>
    <col min="1" max="1" width="9.140625" style="23"/>
    <col min="2" max="2" width="19.85546875" style="23" customWidth="1"/>
    <col min="3" max="3" width="17.28515625" style="23" customWidth="1"/>
    <col min="4" max="4" width="14.85546875" style="23" customWidth="1"/>
    <col min="5" max="5" width="15.42578125" style="23" customWidth="1"/>
    <col min="6" max="6" width="12.140625" style="23" customWidth="1"/>
    <col min="7" max="7" width="9.140625" style="23"/>
    <col min="8" max="8" width="11.140625" style="23" customWidth="1"/>
    <col min="9" max="16384" width="9.140625" style="23"/>
  </cols>
  <sheetData>
    <row r="3" spans="2:12" ht="45" x14ac:dyDescent="0.25">
      <c r="B3" s="24" t="s">
        <v>29</v>
      </c>
      <c r="C3" s="24" t="s">
        <v>38</v>
      </c>
      <c r="D3" s="24" t="s">
        <v>39</v>
      </c>
      <c r="E3" s="25" t="s">
        <v>40</v>
      </c>
      <c r="F3" s="24" t="s">
        <v>41</v>
      </c>
      <c r="G3" s="24" t="s">
        <v>42</v>
      </c>
      <c r="H3" s="24" t="s">
        <v>46</v>
      </c>
      <c r="I3" s="24" t="s">
        <v>47</v>
      </c>
    </row>
    <row r="4" spans="2:12" x14ac:dyDescent="0.25">
      <c r="B4" s="8" t="s">
        <v>32</v>
      </c>
      <c r="C4" s="26">
        <f t="shared" ref="C4:C9" si="0">D4*E4/E$26</f>
        <v>134420.15548103771</v>
      </c>
      <c r="D4" s="26">
        <f>'OVERALL ANALYSIS'!G14</f>
        <v>339250.86859499995</v>
      </c>
      <c r="E4" s="24">
        <f t="shared" ref="E4:E9" si="1">(F4/H$4)*(G4/I$4)</f>
        <v>0.875</v>
      </c>
      <c r="F4" s="25">
        <f>PERFORMANCE_INDICATORS!D18</f>
        <v>7</v>
      </c>
      <c r="G4" s="24">
        <v>1.5</v>
      </c>
      <c r="H4" s="24">
        <v>8</v>
      </c>
      <c r="I4" s="24">
        <v>1.5</v>
      </c>
    </row>
    <row r="5" spans="2:12" x14ac:dyDescent="0.25">
      <c r="B5" s="8" t="s">
        <v>33</v>
      </c>
      <c r="C5" s="26">
        <f t="shared" si="0"/>
        <v>30404.558977853765</v>
      </c>
      <c r="D5" s="26">
        <f>D4</f>
        <v>339250.86859499995</v>
      </c>
      <c r="E5" s="24">
        <f t="shared" si="1"/>
        <v>0.19791666666666666</v>
      </c>
      <c r="F5" s="25">
        <f>PERFORMANCE_INDICATORS!D19</f>
        <v>4.75</v>
      </c>
      <c r="G5" s="24">
        <v>0.5</v>
      </c>
      <c r="H5" s="24"/>
      <c r="I5" s="24"/>
    </row>
    <row r="6" spans="2:12" x14ac:dyDescent="0.25">
      <c r="B6" s="8" t="s">
        <v>34</v>
      </c>
      <c r="C6" s="26">
        <f t="shared" si="0"/>
        <v>92813.916879764118</v>
      </c>
      <c r="D6" s="26">
        <f>D5</f>
        <v>339250.86859499995</v>
      </c>
      <c r="E6" s="24">
        <f t="shared" si="1"/>
        <v>0.60416666666666663</v>
      </c>
      <c r="F6" s="25">
        <f>PERFORMANCE_INDICATORS!D20</f>
        <v>7.25</v>
      </c>
      <c r="G6" s="24">
        <v>1</v>
      </c>
      <c r="H6" s="24"/>
      <c r="I6" s="24"/>
    </row>
    <row r="7" spans="2:12" x14ac:dyDescent="0.25">
      <c r="B7" s="8" t="s">
        <v>35</v>
      </c>
      <c r="C7" s="26">
        <f t="shared" si="0"/>
        <v>28804.319031650939</v>
      </c>
      <c r="D7" s="26">
        <f>D6</f>
        <v>339250.86859499995</v>
      </c>
      <c r="E7" s="24">
        <f t="shared" si="1"/>
        <v>0.1875</v>
      </c>
      <c r="F7" s="25">
        <f>PERFORMANCE_INDICATORS!D21</f>
        <v>2.25</v>
      </c>
      <c r="G7" s="24">
        <v>1</v>
      </c>
      <c r="H7" s="24"/>
      <c r="I7" s="24"/>
    </row>
    <row r="8" spans="2:12" x14ac:dyDescent="0.25">
      <c r="B8" s="8" t="s">
        <v>36</v>
      </c>
      <c r="C8" s="26">
        <f t="shared" si="0"/>
        <v>24003.599193042446</v>
      </c>
      <c r="D8" s="26">
        <f>D7</f>
        <v>339250.86859499995</v>
      </c>
      <c r="E8" s="24">
        <f t="shared" si="1"/>
        <v>0.15625</v>
      </c>
      <c r="F8" s="25">
        <f>PERFORMANCE_INDICATORS!D22</f>
        <v>3.75</v>
      </c>
      <c r="G8" s="24">
        <v>0.5</v>
      </c>
      <c r="H8" s="24"/>
      <c r="I8" s="24"/>
    </row>
    <row r="9" spans="2:12" x14ac:dyDescent="0.25">
      <c r="B9" s="8" t="s">
        <v>37</v>
      </c>
      <c r="C9" s="26">
        <f t="shared" si="0"/>
        <v>28804.319031650939</v>
      </c>
      <c r="D9" s="26">
        <f>D8</f>
        <v>339250.86859499995</v>
      </c>
      <c r="E9" s="24">
        <f t="shared" si="1"/>
        <v>0.1875</v>
      </c>
      <c r="F9" s="25">
        <f>PERFORMANCE_INDICATORS!D23</f>
        <v>4.5</v>
      </c>
      <c r="G9" s="24">
        <v>0.5</v>
      </c>
      <c r="H9" s="24"/>
      <c r="I9" s="24"/>
    </row>
    <row r="10" spans="2:12" x14ac:dyDescent="0.25">
      <c r="C10" s="26"/>
      <c r="D10" s="24"/>
      <c r="E10" s="24"/>
      <c r="F10" s="24"/>
      <c r="G10" s="24"/>
      <c r="H10" s="24"/>
      <c r="I10" s="24"/>
    </row>
    <row r="11" spans="2:12" x14ac:dyDescent="0.25">
      <c r="C11" s="26"/>
      <c r="D11" s="24"/>
      <c r="E11" s="24"/>
      <c r="F11" s="24"/>
      <c r="G11" s="24"/>
      <c r="H11" s="24"/>
      <c r="I11" s="24"/>
      <c r="L11" s="32"/>
    </row>
    <row r="12" spans="2:12" x14ac:dyDescent="0.25">
      <c r="C12" s="26"/>
      <c r="D12" s="24"/>
      <c r="E12" s="24"/>
      <c r="F12" s="24"/>
      <c r="G12" s="24"/>
      <c r="H12" s="24"/>
      <c r="I12" s="24"/>
    </row>
    <row r="13" spans="2:12" x14ac:dyDescent="0.25">
      <c r="C13" s="26"/>
      <c r="D13" s="24"/>
      <c r="E13" s="24"/>
      <c r="F13" s="24"/>
      <c r="G13" s="24"/>
      <c r="H13" s="24"/>
      <c r="I13" s="24"/>
    </row>
    <row r="14" spans="2:12" x14ac:dyDescent="0.25">
      <c r="C14" s="26"/>
      <c r="D14" s="24"/>
      <c r="E14" s="24"/>
      <c r="F14" s="24"/>
      <c r="G14" s="24"/>
      <c r="H14" s="24"/>
      <c r="I14" s="24"/>
    </row>
    <row r="15" spans="2:12" x14ac:dyDescent="0.25">
      <c r="C15" s="26"/>
      <c r="D15" s="24"/>
      <c r="E15" s="24"/>
      <c r="F15" s="24"/>
      <c r="G15" s="24"/>
      <c r="H15" s="24"/>
      <c r="I15" s="24"/>
    </row>
    <row r="16" spans="2:12" x14ac:dyDescent="0.25">
      <c r="C16" s="26"/>
      <c r="D16" s="24"/>
      <c r="E16" s="24"/>
      <c r="F16" s="24"/>
      <c r="G16" s="24"/>
      <c r="H16" s="24"/>
      <c r="I16" s="24"/>
    </row>
    <row r="17" spans="3:9" x14ac:dyDescent="0.25">
      <c r="C17" s="26"/>
      <c r="D17" s="24"/>
      <c r="E17" s="24"/>
      <c r="F17" s="24"/>
      <c r="G17" s="24"/>
      <c r="H17" s="24"/>
      <c r="I17" s="24"/>
    </row>
    <row r="18" spans="3:9" x14ac:dyDescent="0.25">
      <c r="C18" s="26"/>
      <c r="D18" s="24"/>
      <c r="E18" s="24"/>
      <c r="F18" s="24"/>
      <c r="G18" s="24"/>
      <c r="H18" s="24"/>
      <c r="I18" s="24"/>
    </row>
    <row r="19" spans="3:9" x14ac:dyDescent="0.25">
      <c r="C19" s="26"/>
      <c r="D19" s="24"/>
      <c r="E19" s="24"/>
      <c r="F19" s="24"/>
      <c r="G19" s="24"/>
      <c r="H19" s="24"/>
      <c r="I19" s="24"/>
    </row>
    <row r="20" spans="3:9" x14ac:dyDescent="0.25">
      <c r="C20" s="26"/>
      <c r="D20" s="24"/>
      <c r="E20" s="24"/>
      <c r="F20" s="24"/>
      <c r="G20" s="24"/>
      <c r="H20" s="24"/>
      <c r="I20" s="24"/>
    </row>
    <row r="21" spans="3:9" x14ac:dyDescent="0.25">
      <c r="C21" s="26"/>
      <c r="D21" s="24"/>
      <c r="E21" s="24"/>
      <c r="F21" s="24"/>
      <c r="G21" s="24"/>
      <c r="H21" s="24"/>
      <c r="I21" s="24"/>
    </row>
    <row r="22" spans="3:9" x14ac:dyDescent="0.25">
      <c r="C22" s="26"/>
      <c r="D22" s="24"/>
      <c r="E22" s="24"/>
      <c r="F22" s="24"/>
      <c r="G22" s="24"/>
      <c r="H22" s="24"/>
      <c r="I22" s="24"/>
    </row>
    <row r="23" spans="3:9" x14ac:dyDescent="0.25">
      <c r="C23" s="26"/>
      <c r="D23" s="24"/>
      <c r="E23" s="24"/>
      <c r="F23" s="24"/>
      <c r="G23" s="24"/>
      <c r="H23" s="24"/>
      <c r="I23" s="24"/>
    </row>
    <row r="24" spans="3:9" x14ac:dyDescent="0.25">
      <c r="C24" s="26"/>
      <c r="D24" s="24"/>
      <c r="E24" s="24"/>
      <c r="F24" s="24"/>
      <c r="G24" s="24"/>
      <c r="H24" s="24"/>
      <c r="I24" s="24"/>
    </row>
    <row r="25" spans="3:9" x14ac:dyDescent="0.25">
      <c r="C25" s="26"/>
      <c r="D25" s="24"/>
      <c r="E25" s="24"/>
      <c r="F25" s="24"/>
      <c r="G25" s="24"/>
      <c r="H25" s="24"/>
      <c r="I25" s="24"/>
    </row>
    <row r="26" spans="3:9" x14ac:dyDescent="0.25">
      <c r="C26" s="33">
        <f>SUM(C4:C9)</f>
        <v>339250.86859499995</v>
      </c>
      <c r="E26" s="24">
        <f>SUM(E4:E9)</f>
        <v>2.2083333333333335</v>
      </c>
    </row>
  </sheetData>
  <pageMargins left="0.7" right="0.7" top="0.75" bottom="0.75" header="0.3" footer="0.3"/>
  <pageSetup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3AE0E-4326-4C9E-B27D-C7A60E8BE809}">
  <dimension ref="A2:K16"/>
  <sheetViews>
    <sheetView tabSelected="1" zoomScaleNormal="100" workbookViewId="0">
      <selection activeCell="K16" sqref="K16"/>
    </sheetView>
  </sheetViews>
  <sheetFormatPr defaultColWidth="8.85546875" defaultRowHeight="15" x14ac:dyDescent="0.25"/>
  <cols>
    <col min="2" max="2" width="16.85546875" customWidth="1"/>
    <col min="3" max="3" width="16.42578125" customWidth="1"/>
    <col min="4" max="4" width="21" customWidth="1"/>
    <col min="5" max="5" width="22" customWidth="1"/>
    <col min="6" max="6" width="15.42578125" customWidth="1"/>
    <col min="7" max="7" width="17.140625" customWidth="1"/>
    <col min="9" max="9" width="14.42578125" customWidth="1"/>
    <col min="10" max="11" width="8.85546875" customWidth="1"/>
  </cols>
  <sheetData>
    <row r="2" spans="1:11" ht="15.75" x14ac:dyDescent="0.25">
      <c r="A2" s="34"/>
      <c r="B2" s="34"/>
      <c r="C2" s="35" t="s">
        <v>48</v>
      </c>
      <c r="D2" s="34"/>
      <c r="E2" s="34"/>
      <c r="F2" s="34"/>
      <c r="G2" s="34"/>
    </row>
    <row r="3" spans="1:11" x14ac:dyDescent="0.25">
      <c r="A3" s="34"/>
      <c r="B3" s="34"/>
      <c r="C3" s="34"/>
      <c r="D3" s="34"/>
      <c r="E3" s="34"/>
      <c r="F3" s="34"/>
      <c r="G3" s="34"/>
    </row>
    <row r="4" spans="1:11" ht="21.95" customHeight="1" x14ac:dyDescent="0.25">
      <c r="A4" s="34"/>
      <c r="B4" s="90" t="s">
        <v>29</v>
      </c>
      <c r="C4" s="92" t="s">
        <v>49</v>
      </c>
      <c r="D4" s="93"/>
      <c r="E4" s="93"/>
      <c r="F4" s="93"/>
      <c r="G4" s="93"/>
    </row>
    <row r="5" spans="1:11" ht="28.5" x14ac:dyDescent="0.25">
      <c r="A5" s="34"/>
      <c r="B5" s="91"/>
      <c r="C5" s="36" t="s">
        <v>3</v>
      </c>
      <c r="D5" s="36" t="s">
        <v>50</v>
      </c>
      <c r="E5" s="36" t="s">
        <v>51</v>
      </c>
      <c r="F5" s="36" t="s">
        <v>27</v>
      </c>
      <c r="G5" s="36" t="s">
        <v>6</v>
      </c>
      <c r="I5" s="94"/>
    </row>
    <row r="6" spans="1:11" x14ac:dyDescent="0.25">
      <c r="A6" s="34"/>
      <c r="B6" s="53" t="s">
        <v>52</v>
      </c>
      <c r="C6" s="48">
        <f>'FARMER GROUP'!C4</f>
        <v>2598789.6726333955</v>
      </c>
      <c r="D6" s="48">
        <f>'COMMUNITY PROJECTS'!B4</f>
        <v>1747462.0212534904</v>
      </c>
      <c r="E6" s="48">
        <f t="shared" ref="E6:E12" si="0">C6+D6</f>
        <v>4346251.6938868854</v>
      </c>
      <c r="F6" s="48">
        <v>131498.04</v>
      </c>
      <c r="G6" s="48">
        <f>'TRADITIONAL AUTHORITIES'!C4</f>
        <v>134420.15548103771</v>
      </c>
      <c r="I6" s="48"/>
      <c r="K6" s="8"/>
    </row>
    <row r="7" spans="1:11" ht="21.95" customHeight="1" x14ac:dyDescent="0.25">
      <c r="A7" s="34"/>
      <c r="B7" s="53" t="s">
        <v>4</v>
      </c>
      <c r="C7" s="48">
        <f>'FARMER GROUP'!C5</f>
        <v>587821.47357183939</v>
      </c>
      <c r="D7" s="48">
        <f>'COMMUNITY PROJECTS'!B5</f>
        <v>395259.26671209902</v>
      </c>
      <c r="E7" s="48">
        <f t="shared" si="0"/>
        <v>983080.74028393836</v>
      </c>
      <c r="F7" s="48">
        <v>29743.599999999999</v>
      </c>
      <c r="G7" s="48">
        <f>'TRADITIONAL AUTHORITIES'!C5</f>
        <v>30404.558977853765</v>
      </c>
      <c r="I7" s="48"/>
      <c r="K7" s="8"/>
    </row>
    <row r="8" spans="1:11" x14ac:dyDescent="0.25">
      <c r="A8" s="34"/>
      <c r="B8" s="53" t="s">
        <v>53</v>
      </c>
      <c r="C8" s="48">
        <f>'FARMER GROUP'!C6</f>
        <v>1794402.3930087732</v>
      </c>
      <c r="D8" s="48">
        <f>'COMMUNITY PROJECTS'!B6</f>
        <v>1206580.9194369337</v>
      </c>
      <c r="E8" s="48">
        <f t="shared" si="0"/>
        <v>3000983.3124457067</v>
      </c>
      <c r="F8" s="48">
        <v>90796.26</v>
      </c>
      <c r="G8" s="48">
        <f>'TRADITIONAL AUTHORITIES'!C6</f>
        <v>92813.916879764118</v>
      </c>
      <c r="I8" s="48"/>
      <c r="K8" s="8"/>
    </row>
    <row r="9" spans="1:11" ht="21.95" customHeight="1" x14ac:dyDescent="0.25">
      <c r="A9" s="34"/>
      <c r="B9" s="53" t="s">
        <v>5</v>
      </c>
      <c r="C9" s="48">
        <f>'FARMER GROUP'!C7</f>
        <v>556883.50127858482</v>
      </c>
      <c r="D9" s="48">
        <f>'COMMUNITY PROJECTS'!B7</f>
        <v>374456.14741146221</v>
      </c>
      <c r="E9" s="48">
        <f t="shared" si="0"/>
        <v>931339.64869004698</v>
      </c>
      <c r="F9" s="48">
        <v>28178.15</v>
      </c>
      <c r="G9" s="48">
        <f>'TRADITIONAL AUTHORITIES'!C7</f>
        <v>28804.319031650939</v>
      </c>
      <c r="I9" s="48"/>
      <c r="K9" s="8"/>
    </row>
    <row r="10" spans="1:11" x14ac:dyDescent="0.25">
      <c r="A10" s="34"/>
      <c r="B10" s="53" t="s">
        <v>54</v>
      </c>
      <c r="C10" s="48">
        <f>'FARMER GROUP'!C8</f>
        <v>464069.58439882065</v>
      </c>
      <c r="D10" s="48">
        <f>'COMMUNITY PROJECTS'!B8</f>
        <v>312046.78950955189</v>
      </c>
      <c r="E10" s="48">
        <f t="shared" si="0"/>
        <v>776116.3739083726</v>
      </c>
      <c r="F10" s="48">
        <v>23481.79</v>
      </c>
      <c r="G10" s="48">
        <f>'TRADITIONAL AUTHORITIES'!C8</f>
        <v>24003.599193042446</v>
      </c>
      <c r="I10" s="48"/>
      <c r="K10" s="8"/>
    </row>
    <row r="11" spans="1:11" x14ac:dyDescent="0.25">
      <c r="A11" s="34"/>
      <c r="B11" s="53" t="s">
        <v>55</v>
      </c>
      <c r="C11" s="48">
        <f>'FARMER GROUP'!C9</f>
        <v>556883.50127858482</v>
      </c>
      <c r="D11" s="48">
        <f>'COMMUNITY PROJECTS'!B9</f>
        <v>374456.14741146221</v>
      </c>
      <c r="E11" s="48">
        <f t="shared" si="0"/>
        <v>931339.64869004698</v>
      </c>
      <c r="F11" s="48">
        <v>28178.15</v>
      </c>
      <c r="G11" s="48">
        <f>'TRADITIONAL AUTHORITIES'!C9</f>
        <v>28804.319031650939</v>
      </c>
      <c r="I11" s="48"/>
      <c r="K11" s="8"/>
    </row>
    <row r="12" spans="1:11" ht="21.95" customHeight="1" x14ac:dyDescent="0.25">
      <c r="A12" s="34"/>
      <c r="B12" s="53" t="s">
        <v>2</v>
      </c>
      <c r="C12" s="48">
        <f>SUM(C6:C11)</f>
        <v>6558850.1261699982</v>
      </c>
      <c r="D12" s="48">
        <f>SUM(D6:D11)</f>
        <v>4410261.291734999</v>
      </c>
      <c r="E12" s="48">
        <f t="shared" si="0"/>
        <v>10969111.417904997</v>
      </c>
      <c r="F12" s="48">
        <f>SUM(F6:F11)</f>
        <v>331875.99000000005</v>
      </c>
      <c r="G12" s="48">
        <f>SUM(G6:G11)</f>
        <v>339250.86859499995</v>
      </c>
      <c r="I12" s="37"/>
    </row>
    <row r="14" spans="1:11" x14ac:dyDescent="0.25">
      <c r="E14" s="57">
        <f>E12+G12</f>
        <v>11308362.286499998</v>
      </c>
    </row>
    <row r="16" spans="1:11" x14ac:dyDescent="0.25">
      <c r="D16" s="37"/>
      <c r="E16" s="37"/>
      <c r="F16" s="37"/>
    </row>
  </sheetData>
  <mergeCells count="2">
    <mergeCell ref="B4:B5"/>
    <mergeCell ref="C4:G4"/>
  </mergeCells>
  <pageMargins left="0.7" right="0.7" top="0.75" bottom="0.75" header="0.3" footer="0.3"/>
  <pageSetup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OVERALL ANALYSIS</vt:lpstr>
      <vt:lpstr>PERFORMANCE_INDICATORS</vt:lpstr>
      <vt:lpstr>SOCIAL INDICATORS_RATIONALE</vt:lpstr>
      <vt:lpstr>FARMER GROUP</vt:lpstr>
      <vt:lpstr>COMMUNITY PROJECTS</vt:lpstr>
      <vt:lpstr>TRADITIONAL AUTHORITIES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smithdiana230@gmail.com</cp:lastModifiedBy>
  <cp:lastPrinted>2024-08-01T08:23:02Z</cp:lastPrinted>
  <dcterms:created xsi:type="dcterms:W3CDTF">2022-04-14T14:56:12Z</dcterms:created>
  <dcterms:modified xsi:type="dcterms:W3CDTF">2024-08-27T15:16:32Z</dcterms:modified>
</cp:coreProperties>
</file>